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8730" windowHeight="5925" firstSheet="1" activeTab="1"/>
  </bookViews>
  <sheets>
    <sheet name="XBRO2003-2004" sheetId="1" r:id="rId1"/>
    <sheet name="XBRO 2004-2005-2007" sheetId="2" r:id="rId2"/>
    <sheet name="FIGURA 3" sheetId="3" r:id="rId3"/>
    <sheet name="FIGURAS 4,5,6" sheetId="4" r:id="rId4"/>
    <sheet name="Periodos" sheetId="5" r:id="rId5"/>
    <sheet name="FIGURA 7" sheetId="6" r:id="rId6"/>
    <sheet name="QUADRE TASA VARIACIO" sheetId="7" r:id="rId7"/>
    <sheet name="Hoja16" sheetId="8" r:id="rId8"/>
  </sheets>
  <definedNames>
    <definedName name="_xlnm._FilterDatabase" localSheetId="2" hidden="1">'FIGURA 3'!$C$6:$I$133</definedName>
    <definedName name="_xlnm._FilterDatabase" localSheetId="3" hidden="1">'FIGURAS 4,5,6'!$I$58:$I$157</definedName>
    <definedName name="_xlnm.Print_Area" localSheetId="5">'FIGURA 7'!$B$23:$N$63</definedName>
    <definedName name="_xlnm.Print_Area" localSheetId="6">'QUADRE TASA VARIACIO'!$D$13:$H$23</definedName>
  </definedNames>
  <calcPr fullCalcOnLoad="1"/>
</workbook>
</file>

<file path=xl/sharedStrings.xml><?xml version="1.0" encoding="utf-8"?>
<sst xmlns="http://schemas.openxmlformats.org/spreadsheetml/2006/main" count="1596" uniqueCount="229">
  <si>
    <t>AGRUPACIÓN ASTRONÓMICA DE SABADELL</t>
  </si>
  <si>
    <t>MEDICIONES DE MAGNITUD DE ESTRELLAS VARIABLES Y NOVAS</t>
  </si>
  <si>
    <t>Observador:  XAVIER BROS</t>
  </si>
  <si>
    <t>Instrucciones para registrar las observaciones ver nota al pie de página:</t>
  </si>
  <si>
    <t>(1)</t>
  </si>
  <si>
    <t>(2)</t>
  </si>
  <si>
    <t>(3)</t>
  </si>
  <si>
    <t>(4)</t>
  </si>
  <si>
    <t>(5)</t>
  </si>
  <si>
    <t>deje en blanco</t>
  </si>
  <si>
    <t>ESTRELLA</t>
  </si>
  <si>
    <t>HORA</t>
  </si>
  <si>
    <t>COMPARACION</t>
  </si>
  <si>
    <t>esta casilla</t>
  </si>
  <si>
    <t>VARIABLE</t>
  </si>
  <si>
    <t>Lugar Observación</t>
  </si>
  <si>
    <t>FECHA</t>
  </si>
  <si>
    <t>LOCAL</t>
  </si>
  <si>
    <t>TU</t>
  </si>
  <si>
    <t>Instrumento</t>
  </si>
  <si>
    <t>mag estrella A</t>
  </si>
  <si>
    <t>grados</t>
  </si>
  <si>
    <t>V</t>
  </si>
  <si>
    <t>mag. estrella B</t>
  </si>
  <si>
    <t>MAG.Estimada</t>
  </si>
  <si>
    <t>CM</t>
  </si>
  <si>
    <t>Cielo</t>
  </si>
  <si>
    <t>Notas</t>
  </si>
  <si>
    <t>U MON</t>
  </si>
  <si>
    <t>SABADELL</t>
  </si>
  <si>
    <t>23-55</t>
  </si>
  <si>
    <t>P 11X80</t>
  </si>
  <si>
    <t>NOTA EXPLICATIVA: COMO REGISTRAR LAS MEDICIONES (Consulte la Monografía de Instrucciones para la Observación (III), Astrum Nº 118).</t>
  </si>
  <si>
    <t xml:space="preserve">(1): INSTRUMENTO: Indicar "SV" si la comparación se ha realizado a simple vista "P 10X50" si ha sido con unos prismáticos (en este caso serían de 10 aumentos y de 50mm de abertura). </t>
  </si>
  <si>
    <t>Según el mismo criterio "R 75" es un telescopio refractor, "T 200" uno reflector, "SC 250" un catadrióptico y "M 90" un Maksutov, indicándose a continuación la abertura en milímetros.</t>
  </si>
  <si>
    <t xml:space="preserve">(2): COMPARACION: siguiendo el método de Argelander, en el primer recuadro se indica la magnitud de la estrella de comparación que se observa más brillante que la variable (A). En el segundo recuadro </t>
  </si>
  <si>
    <t xml:space="preserve">indique los grados en que ha estimado la diferencia entre la estrella A y la variable según el baremo de Argelander que se especifica más abajo. Después del recuadro "V", indique los grados estimados </t>
  </si>
  <si>
    <t xml:space="preserve">según el mismo baremo, en que la variable es más brillante que la estrella de comparación "B". En el último recuadro se indica la magnitud de la estrella de comparación "B" que se ha observado </t>
  </si>
  <si>
    <t>más débil que la estrella variable. La comparación queda establecida de forma (mag. A) (grados) V (grados) (mag. B)</t>
  </si>
  <si>
    <t>GRADO 1</t>
  </si>
  <si>
    <t xml:space="preserve">La diferencia de brillo es de un grado cuando ambas estrellas parecen de igual brillo al primer golpe de vista, pero, después de un atento examen, parece, salvo raros instantes, que una es ligeramente más brillante. </t>
  </si>
  <si>
    <t>GRADO 2</t>
  </si>
  <si>
    <t xml:space="preserve">Es una diferencia de dos grados cuando ambas estrellas parecen de igual brillo aparente a la primera ojeada, pero, rapidamente y sin vacilación, observamos que una es más brillante que la otra. </t>
  </si>
  <si>
    <t>GRADO 3</t>
  </si>
  <si>
    <t>Se trata de tres grados cuando desde el primer momento se percibe una ligera pero clara diferencia de brillo entre ambos astros.</t>
  </si>
  <si>
    <t>GRADO 4</t>
  </si>
  <si>
    <t>Diremos que existe una diferencia de 4 grados cuando hay una notable diferencia de brillo entre las dos estrellas.</t>
  </si>
  <si>
    <t>GRADO 5</t>
  </si>
  <si>
    <t>Cinco grados implica una verdadera desproporción entre la luminosidad aparente de ambas estrellas.</t>
  </si>
  <si>
    <t>En caso de duda irresoluble entre dos grados podemos indicar mitades de grado:  A(3)V(1,5)B</t>
  </si>
  <si>
    <t>A partir del tercer grado el método pierde fiabilidad en la determinación de magnitud.</t>
  </si>
  <si>
    <t>(3): MAG. ESTIMADA: Indique la magnitud estimada de acuerdo con la formula siguiente, basada en la comparación anterior:</t>
  </si>
  <si>
    <t xml:space="preserve">mv=ma+(a/(a+b))x(mb-ma) Donde "mv" es la magnitud resultante estimada de la estrella variable; "ma" es la magnitud de la estrella más brillante; "mb" es la magnitud de la estrella más débil. </t>
  </si>
  <si>
    <t>a" y "b" son la estimación en grados según la comparación efectuada: ma(a)V(b)mb</t>
  </si>
  <si>
    <t>Si se rellena este registro de observaciones mediante una hoja de EXCEL proporcionada por la Agrupación Astronómica de Sabadell, la magnitud se calcula automaticamente</t>
  </si>
  <si>
    <t xml:space="preserve">(4): CM: Es la calidad que otorgamos a la medición, de acuerdo con el baremo siguiente: "1": comparación muy precisa, sin ninguna duda; "2": comparación mediana, regular; "3": comparación dudosa. </t>
  </si>
  <si>
    <t>(5): CIELO: indicar el estado del cielo: "N": nubes, "CL": claro de luna, "H": medición efectuada a baja altura sobre el horizonte, "1" Mala transparencia, "2" Transparencia mediana, "3" Buena transparencia</t>
  </si>
  <si>
    <t>CLAB</t>
  </si>
  <si>
    <t>XBRO</t>
  </si>
  <si>
    <t>AROC</t>
  </si>
  <si>
    <t>ECAP</t>
  </si>
  <si>
    <t>JBRO</t>
  </si>
  <si>
    <t>1 N</t>
  </si>
  <si>
    <t>Estimacio</t>
  </si>
  <si>
    <t>RCAS</t>
  </si>
  <si>
    <t>00-10</t>
  </si>
  <si>
    <t>23-20</t>
  </si>
  <si>
    <t>COMP</t>
  </si>
  <si>
    <t>REAL</t>
  </si>
  <si>
    <t>TOTAL</t>
  </si>
  <si>
    <t>01-05</t>
  </si>
  <si>
    <t>23-40</t>
  </si>
  <si>
    <t>23-25</t>
  </si>
  <si>
    <t>GNIE</t>
  </si>
  <si>
    <t>01-10</t>
  </si>
  <si>
    <t>00-25</t>
  </si>
  <si>
    <t>1,2 N</t>
  </si>
  <si>
    <t>02-05</t>
  </si>
  <si>
    <t>R 120</t>
  </si>
  <si>
    <t>0-20</t>
  </si>
  <si>
    <t>Masa abertura per la medició</t>
  </si>
  <si>
    <t>p 7X50</t>
  </si>
  <si>
    <t>0-55</t>
  </si>
  <si>
    <t>1-55</t>
  </si>
  <si>
    <t>1,1CL</t>
  </si>
  <si>
    <t>0-40</t>
  </si>
  <si>
    <t>1,0 CL N</t>
  </si>
  <si>
    <t>Important interferencia de nubuls</t>
  </si>
  <si>
    <t>23-53</t>
  </si>
  <si>
    <t>22-53</t>
  </si>
  <si>
    <t>Sembla més brillant</t>
  </si>
  <si>
    <t>1,3 CL N</t>
  </si>
  <si>
    <t>22 52</t>
  </si>
  <si>
    <t>21 52</t>
  </si>
  <si>
    <t>Baixa de lluminositat</t>
  </si>
  <si>
    <t>23 07</t>
  </si>
  <si>
    <t>22 07</t>
  </si>
  <si>
    <t>6.3</t>
  </si>
  <si>
    <t>22 59</t>
  </si>
  <si>
    <t>21 59</t>
  </si>
  <si>
    <t>24 05</t>
  </si>
  <si>
    <t>23 05</t>
  </si>
  <si>
    <t>22 29</t>
  </si>
  <si>
    <t>23 17</t>
  </si>
  <si>
    <t>MAG VIS</t>
  </si>
  <si>
    <t>OBS</t>
  </si>
  <si>
    <t>REBTJADES</t>
  </si>
  <si>
    <t>JCMO</t>
  </si>
  <si>
    <t>22 35</t>
  </si>
  <si>
    <t>21 45</t>
  </si>
  <si>
    <t>1N</t>
  </si>
  <si>
    <t>19 35</t>
  </si>
  <si>
    <t>MINIM</t>
  </si>
  <si>
    <t>JALO</t>
  </si>
  <si>
    <t>20 47</t>
  </si>
  <si>
    <t>19 40</t>
  </si>
  <si>
    <t>cel horroròs</t>
  </si>
  <si>
    <t>22 55</t>
  </si>
  <si>
    <t>1,0H</t>
  </si>
  <si>
    <t>22 38</t>
  </si>
  <si>
    <t>1,2 H</t>
  </si>
  <si>
    <t>20 05</t>
  </si>
  <si>
    <t>20 45</t>
  </si>
  <si>
    <t>1,8CLN</t>
  </si>
  <si>
    <t>20 15</t>
  </si>
  <si>
    <t>19 55</t>
  </si>
  <si>
    <t>1,5 vent</t>
  </si>
  <si>
    <t>20 13</t>
  </si>
  <si>
    <t>1,0 H CL</t>
  </si>
  <si>
    <t>JPAS</t>
  </si>
  <si>
    <t>PROMITG</t>
  </si>
  <si>
    <t>2000-2001</t>
  </si>
  <si>
    <t>2001-2002</t>
  </si>
  <si>
    <t>2002-2003</t>
  </si>
  <si>
    <t>2003-2004</t>
  </si>
  <si>
    <t>mag maxima</t>
  </si>
  <si>
    <t>mag mínima</t>
  </si>
  <si>
    <t>diferencia</t>
  </si>
  <si>
    <t>media</t>
  </si>
  <si>
    <t>extremos</t>
  </si>
  <si>
    <t>catálogo</t>
  </si>
  <si>
    <t>Catálogo</t>
  </si>
  <si>
    <t>mv max</t>
  </si>
  <si>
    <t>mv min</t>
  </si>
  <si>
    <t>23 25</t>
  </si>
  <si>
    <t>P 11 X 80</t>
  </si>
  <si>
    <t>23 01</t>
  </si>
  <si>
    <t>1,3 CL</t>
  </si>
  <si>
    <t>22 34</t>
  </si>
  <si>
    <t>22 15</t>
  </si>
  <si>
    <t>1,5 N</t>
  </si>
  <si>
    <t>21 30</t>
  </si>
  <si>
    <t>23 45</t>
  </si>
  <si>
    <t>21 42</t>
  </si>
  <si>
    <t>23 09</t>
  </si>
  <si>
    <t>23 51</t>
  </si>
  <si>
    <t>1 CL</t>
  </si>
  <si>
    <t>20 27</t>
  </si>
  <si>
    <t>20 42</t>
  </si>
  <si>
    <t>22 50</t>
  </si>
  <si>
    <t>19 06</t>
  </si>
  <si>
    <t>21 40</t>
  </si>
  <si>
    <t>1,2 CL</t>
  </si>
  <si>
    <t>19 17</t>
  </si>
  <si>
    <t>1,0 CL</t>
  </si>
  <si>
    <t>21 50</t>
  </si>
  <si>
    <t>1,4 CL</t>
  </si>
  <si>
    <t>19 50</t>
  </si>
  <si>
    <t>22 00</t>
  </si>
  <si>
    <t>21 21</t>
  </si>
  <si>
    <t>19 44</t>
  </si>
  <si>
    <t>RIBERA DE CARDOS</t>
  </si>
  <si>
    <t>20 28</t>
  </si>
  <si>
    <t>19 27</t>
  </si>
  <si>
    <t>20 50</t>
  </si>
  <si>
    <t>0,5 N</t>
  </si>
  <si>
    <t>3 Mediciones</t>
  </si>
  <si>
    <t>2 Mediciones</t>
  </si>
  <si>
    <t>1 Medición</t>
  </si>
  <si>
    <t>MFER</t>
  </si>
  <si>
    <t>COMP REB</t>
  </si>
  <si>
    <t>MED REB</t>
  </si>
  <si>
    <t>AARD</t>
  </si>
  <si>
    <t>JCMOL</t>
  </si>
  <si>
    <t>&gt;3 Mediciones</t>
  </si>
  <si>
    <t>RJOS</t>
  </si>
  <si>
    <t>FECHA MAXIMO</t>
  </si>
  <si>
    <t xml:space="preserve">MAGNITUD </t>
  </si>
  <si>
    <t>2000-01</t>
  </si>
  <si>
    <t>2001-02</t>
  </si>
  <si>
    <t>2002-03</t>
  </si>
  <si>
    <t>2003-04</t>
  </si>
  <si>
    <t>2004-05</t>
  </si>
  <si>
    <t>Magnitud</t>
  </si>
  <si>
    <t>Fecha Minimo primario</t>
  </si>
  <si>
    <t>Feha Mínimo secundario</t>
  </si>
  <si>
    <t>Fecha Máximo</t>
  </si>
  <si>
    <t>Tasa incremento: minimo primario - máximo</t>
  </si>
  <si>
    <t>Tasa incremento: minimo secundario - máximo</t>
  </si>
  <si>
    <t>Tasa disminución: máximo-mínimo primario</t>
  </si>
  <si>
    <t>Tasa disminución: máximo - mínimo secundario</t>
  </si>
  <si>
    <t>Intervalo dias</t>
  </si>
  <si>
    <t>Variacion magnitud</t>
  </si>
  <si>
    <t>TASAS DE VARIACION MEDIA</t>
  </si>
  <si>
    <t>Tasa disminución: máximo-mínimo primario profundo</t>
  </si>
  <si>
    <t>Tasa disminución: máximo - mínimo secundario superficial</t>
  </si>
  <si>
    <t>TASA DE INCREMENTO</t>
  </si>
  <si>
    <t>Tasa variación</t>
  </si>
  <si>
    <t>TASA DE VARIACION</t>
  </si>
  <si>
    <t>INCREMENTO</t>
  </si>
  <si>
    <t>DISMINUCION</t>
  </si>
  <si>
    <t>DE MINIMO PRIMARIO A MAXIMO</t>
  </si>
  <si>
    <t>DE MINIMO SECUNDARIO A MAXIMO</t>
  </si>
  <si>
    <t>DE MAXIMO A MINIMO PRIMARIO</t>
  </si>
  <si>
    <t>DE MAXIMO A MINIMO SECUNDARIO</t>
  </si>
  <si>
    <t>VALOR: MAGNITUDES/DIA</t>
  </si>
  <si>
    <t>CRITERIO</t>
  </si>
  <si>
    <t>Tasa disminución</t>
  </si>
  <si>
    <t>FIGURA 2</t>
  </si>
  <si>
    <t>FIGURA 3</t>
  </si>
  <si>
    <t>FIGURA 4</t>
  </si>
  <si>
    <t>FIGURA 5</t>
  </si>
  <si>
    <t>FIGURA 6</t>
  </si>
  <si>
    <t>FIGURA 7</t>
  </si>
  <si>
    <t>R70 ETX</t>
  </si>
  <si>
    <t>ESTIMACIO</t>
  </si>
  <si>
    <t>0,8 N CL</t>
  </si>
  <si>
    <t>52,57,58</t>
  </si>
  <si>
    <t>22 33</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</si>
</sst>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quot;N$&quot;#,##0_);\(&quot;N$&quot;#,##0\)"/>
    <numFmt numFmtId="173" formatCode="&quot;N$&quot;#,##0_);[Red]\(&quot;N$&quot;#,##0\)"/>
    <numFmt numFmtId="174" formatCode="&quot;N$&quot;#,##0.00_);\(&quot;N$&quot;#,##0.00\)"/>
    <numFmt numFmtId="175" formatCode="&quot;N$&quot;#,##0.00_);[Red]\(&quot;N$&quot;#,##0.00\)"/>
    <numFmt numFmtId="176" formatCode="_(&quot;N$&quot;* #,##0_);_(&quot;N$&quot;* \(#,##0\);_(&quot;N$&quot;* &quot;-&quot;_);_(@_)"/>
    <numFmt numFmtId="177" formatCode="_(* #,##0_);_(* \(#,##0\);_(* &quot;-&quot;_);_(@_)"/>
    <numFmt numFmtId="178" formatCode="_(&quot;N$&quot;* #,##0.00_);_(&quot;N$&quot;* \(#,##0.00\);_(&quot;N$&quot;* &quot;-&quot;??_);_(@_)"/>
    <numFmt numFmtId="179" formatCode="_(* #,##0.00_);_(* \(#,##0.00\);_(* &quot;-&quot;??_);_(@_)"/>
    <numFmt numFmtId="180" formatCode="0.0"/>
    <numFmt numFmtId="181" formatCode="0.000"/>
    <numFmt numFmtId="182" formatCode="dd\-mm\-yy"/>
    <numFmt numFmtId="183" formatCode="#,##0.0"/>
    <numFmt numFmtId="184" formatCode="d\-m\-yy"/>
    <numFmt numFmtId="185" formatCode="#,##0.0000"/>
    <numFmt numFmtId="186" formatCode="0.0000"/>
  </numFmts>
  <fonts count="51">
    <font>
      <sz val="10"/>
      <name val="Arial"/>
      <family val="0"/>
    </font>
    <font>
      <b/>
      <sz val="10"/>
      <name val="Arial"/>
      <family val="0"/>
    </font>
    <font>
      <i/>
      <sz val="10"/>
      <name val="Arial"/>
      <family val="0"/>
    </font>
    <font>
      <b/>
      <i/>
      <sz val="10"/>
      <name val="Arial"/>
      <family val="0"/>
    </font>
    <font>
      <b/>
      <i/>
      <sz val="14"/>
      <name val="MS Sans Serif"/>
      <family val="0"/>
    </font>
    <font>
      <b/>
      <sz val="24"/>
      <name val="MS Sans Serif"/>
      <family val="0"/>
    </font>
    <font>
      <b/>
      <sz val="12"/>
      <name val="MS Sans Serif"/>
      <family val="0"/>
    </font>
    <font>
      <b/>
      <sz val="10"/>
      <name val="MS Sans Serif"/>
      <family val="0"/>
    </font>
    <font>
      <b/>
      <sz val="7"/>
      <name val="MS Sans Serif"/>
      <family val="0"/>
    </font>
    <font>
      <b/>
      <sz val="8"/>
      <name val="MS Sans Serif"/>
      <family val="0"/>
    </font>
    <font>
      <sz val="8"/>
      <name val="MS Sans Serif"/>
      <family val="0"/>
    </font>
    <font>
      <b/>
      <i/>
      <sz val="10"/>
      <name val="MS Sans Serif"/>
      <family val="0"/>
    </font>
    <font>
      <sz val="10"/>
      <color indexed="32"/>
      <name val="Arial"/>
      <family val="0"/>
    </font>
    <font>
      <b/>
      <i/>
      <sz val="10"/>
      <color indexed="32"/>
      <name val="MS Sans Serif"/>
      <family val="0"/>
    </font>
    <font>
      <sz val="10"/>
      <color indexed="18"/>
      <name val="Arial"/>
      <family val="2"/>
    </font>
    <font>
      <b/>
      <i/>
      <sz val="10"/>
      <color indexed="18"/>
      <name val="MS Sans Serif"/>
      <family val="0"/>
    </font>
    <font>
      <sz val="10"/>
      <color indexed="62"/>
      <name val="Arial"/>
      <family val="0"/>
    </font>
    <font>
      <b/>
      <i/>
      <sz val="10"/>
      <color indexed="62"/>
      <name val="MS Sans Serif"/>
      <family val="0"/>
    </font>
    <font>
      <sz val="11"/>
      <name val="Arial"/>
      <family val="0"/>
    </font>
    <font>
      <sz val="11.25"/>
      <name val="Arial"/>
      <family val="0"/>
    </font>
    <font>
      <sz val="8"/>
      <name val="Tahoma"/>
      <family val="2"/>
    </font>
    <font>
      <b/>
      <sz val="10"/>
      <color indexed="10"/>
      <name val="MS Sans Serif"/>
      <family val="2"/>
    </font>
    <font>
      <b/>
      <sz val="12"/>
      <name val="Arial"/>
      <family val="0"/>
    </font>
    <font>
      <b/>
      <sz val="11.25"/>
      <name val="Arial"/>
      <family val="0"/>
    </font>
    <font>
      <sz val="10"/>
      <color indexed="61"/>
      <name val="Arial"/>
      <family val="0"/>
    </font>
    <font>
      <b/>
      <sz val="10"/>
      <color indexed="61"/>
      <name val="Arial"/>
      <family val="2"/>
    </font>
    <font>
      <b/>
      <sz val="10"/>
      <color indexed="61"/>
      <name val="MS Sans Serif"/>
      <family val="2"/>
    </font>
    <font>
      <sz val="10"/>
      <color indexed="20"/>
      <name val="Arial"/>
      <family val="0"/>
    </font>
    <font>
      <b/>
      <sz val="10"/>
      <color indexed="20"/>
      <name val="MS Sans Serif"/>
      <family val="2"/>
    </font>
    <font>
      <u val="single"/>
      <sz val="10"/>
      <color indexed="12"/>
      <name val="Arial"/>
      <family val="0"/>
    </font>
    <font>
      <u val="single"/>
      <sz val="10"/>
      <color indexed="36"/>
      <name val="Arial"/>
      <family val="0"/>
    </font>
    <font>
      <sz val="12"/>
      <name val="Arial"/>
      <family val="0"/>
    </font>
    <font>
      <sz val="10.5"/>
      <name val="Arial"/>
      <family val="0"/>
    </font>
    <font>
      <sz val="9"/>
      <name val="Arial"/>
      <family val="2"/>
    </font>
    <font>
      <sz val="11.5"/>
      <name val="Arial"/>
      <family val="0"/>
    </font>
    <font>
      <sz val="11.75"/>
      <name val="Arial"/>
      <family val="0"/>
    </font>
    <font>
      <b/>
      <sz val="14.75"/>
      <name val="Arial"/>
      <family val="2"/>
    </font>
    <font>
      <b/>
      <sz val="10.5"/>
      <name val="Arial"/>
      <family val="2"/>
    </font>
    <font>
      <b/>
      <sz val="10.75"/>
      <name val="Arial"/>
      <family val="2"/>
    </font>
    <font>
      <b/>
      <sz val="10.25"/>
      <name val="Arial"/>
      <family val="2"/>
    </font>
    <font>
      <sz val="10.25"/>
      <name val="Arial"/>
      <family val="0"/>
    </font>
    <font>
      <sz val="10.75"/>
      <name val="Arial"/>
      <family val="0"/>
    </font>
    <font>
      <sz val="9.75"/>
      <name val="Arial"/>
      <family val="2"/>
    </font>
    <font>
      <sz val="16"/>
      <name val="Arial"/>
      <family val="0"/>
    </font>
    <font>
      <b/>
      <sz val="15.5"/>
      <name val="Arial"/>
      <family val="0"/>
    </font>
    <font>
      <vertAlign val="superscript"/>
      <sz val="10"/>
      <name val="Arial"/>
      <family val="0"/>
    </font>
    <font>
      <b/>
      <sz val="11"/>
      <name val="Arial"/>
      <family val="2"/>
    </font>
    <font>
      <sz val="8.75"/>
      <name val="Arial"/>
      <family val="0"/>
    </font>
    <font>
      <b/>
      <sz val="10"/>
      <color indexed="10"/>
      <name val="Arial"/>
      <family val="2"/>
    </font>
    <font>
      <b/>
      <sz val="11.5"/>
      <name val="Arial"/>
      <family val="2"/>
    </font>
    <font>
      <b/>
      <sz val="8.75"/>
      <name val="Arial"/>
      <family val="2"/>
    </font>
  </fonts>
  <fills count="4">
    <fill>
      <patternFill/>
    </fill>
    <fill>
      <patternFill patternType="gray125"/>
    </fill>
    <fill>
      <patternFill patternType="solid">
        <fgColor indexed="26"/>
        <bgColor indexed="64"/>
      </patternFill>
    </fill>
    <fill>
      <patternFill patternType="solid">
        <fgColor indexed="9"/>
        <bgColor indexed="64"/>
      </patternFill>
    </fill>
  </fills>
  <borders count="28">
    <border>
      <left/>
      <right/>
      <top/>
      <bottom/>
      <diagonal/>
    </border>
    <border>
      <left>
        <color indexed="63"/>
      </left>
      <right style="thin"/>
      <top style="thin"/>
      <bottom style="thin"/>
    </border>
    <border>
      <left style="thin"/>
      <right style="thin"/>
      <top style="thin"/>
      <bottom style="thin"/>
    </border>
    <border>
      <left style="thin"/>
      <right style="thin"/>
      <top style="thin"/>
      <bottom>
        <color indexed="63"/>
      </bottom>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n"/>
      <right style="thin"/>
      <top>
        <color indexed="63"/>
      </top>
      <bottom style="thin"/>
    </border>
    <border>
      <left>
        <color indexed="63"/>
      </left>
      <right style="thin"/>
      <top>
        <color indexed="63"/>
      </top>
      <bottom style="thin"/>
    </border>
    <border>
      <left style="thick"/>
      <right style="thin"/>
      <top>
        <color indexed="63"/>
      </top>
      <bottom style="thick"/>
    </border>
    <border>
      <left>
        <color indexed="63"/>
      </left>
      <right style="thin"/>
      <top>
        <color indexed="63"/>
      </top>
      <bottom style="thick"/>
    </border>
    <border>
      <left>
        <color indexed="63"/>
      </left>
      <right style="thick"/>
      <top>
        <color indexed="63"/>
      </top>
      <bottom style="thick"/>
    </border>
    <border>
      <left style="thick"/>
      <right style="thick"/>
      <top style="thick"/>
      <bottom style="thick"/>
    </border>
    <border>
      <left style="thick"/>
      <right style="thin"/>
      <top style="thick"/>
      <bottom style="thin"/>
    </border>
    <border>
      <left>
        <color indexed="63"/>
      </left>
      <right style="thin"/>
      <top style="thick"/>
      <bottom style="thin"/>
    </border>
    <border>
      <left>
        <color indexed="63"/>
      </left>
      <right style="thick"/>
      <top>
        <color indexed="63"/>
      </top>
      <bottom style="thin"/>
    </border>
    <border>
      <left style="thick"/>
      <right style="thick"/>
      <top>
        <color indexed="63"/>
      </top>
      <bottom style="thin"/>
    </border>
    <border>
      <left style="thick"/>
      <right style="thin"/>
      <top style="thin"/>
      <bottom style="thin"/>
    </border>
    <border>
      <left style="thin"/>
      <right style="thin"/>
      <top style="thick"/>
      <bottom style="thin"/>
    </border>
    <border>
      <left style="thin"/>
      <right style="thick"/>
      <top style="thick"/>
      <bottom style="thin"/>
    </border>
    <border>
      <left style="thin"/>
      <right style="thick"/>
      <top style="thin"/>
      <bottom style="thin"/>
    </border>
    <border>
      <left>
        <color indexed="63"/>
      </left>
      <right style="thin"/>
      <top>
        <color indexed="63"/>
      </top>
      <bottom>
        <color indexed="63"/>
      </bottom>
    </border>
    <border>
      <left style="thin"/>
      <right style="thin"/>
      <top style="thick"/>
      <bottom>
        <color indexed="63"/>
      </bottom>
    </border>
    <border>
      <left style="thin"/>
      <right style="thick"/>
      <top style="thick"/>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style="thin"/>
      <top>
        <color indexed="63"/>
      </top>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9" fontId="0" fillId="0" borderId="0" applyFont="0" applyFill="0" applyBorder="0" applyAlignment="0" applyProtection="0"/>
  </cellStyleXfs>
  <cellXfs count="206">
    <xf numFmtId="0" fontId="0" fillId="0" borderId="0" xfId="0" applyAlignment="1">
      <alignment/>
    </xf>
    <xf numFmtId="0" fontId="4" fillId="0" borderId="0" xfId="0" applyFont="1" applyAlignment="1" quotePrefix="1">
      <alignment horizontal="left"/>
    </xf>
    <xf numFmtId="2" fontId="0" fillId="0" borderId="0" xfId="0" applyNumberFormat="1" applyAlignment="1">
      <alignment/>
    </xf>
    <xf numFmtId="0" fontId="5" fillId="0" borderId="0" xfId="0" applyFont="1" applyAlignment="1" quotePrefix="1">
      <alignment horizontal="left"/>
    </xf>
    <xf numFmtId="0" fontId="6" fillId="0" borderId="0" xfId="0" applyFont="1" applyAlignment="1" quotePrefix="1">
      <alignment horizontal="left"/>
    </xf>
    <xf numFmtId="0" fontId="0" fillId="0" borderId="0" xfId="0" applyAlignment="1">
      <alignment horizontal="center"/>
    </xf>
    <xf numFmtId="2" fontId="7" fillId="0" borderId="0" xfId="0" applyNumberFormat="1" applyFont="1" applyAlignment="1">
      <alignment/>
    </xf>
    <xf numFmtId="0" fontId="8" fillId="0" borderId="0" xfId="0" applyFont="1" applyAlignment="1" quotePrefix="1">
      <alignment horizontal="left"/>
    </xf>
    <xf numFmtId="0" fontId="0" fillId="0" borderId="1" xfId="0" applyBorder="1" applyAlignment="1" quotePrefix="1">
      <alignment horizontal="center"/>
    </xf>
    <xf numFmtId="2" fontId="0" fillId="0" borderId="1" xfId="0" applyNumberFormat="1" applyBorder="1" applyAlignment="1" quotePrefix="1">
      <alignment horizontal="centerContinuous"/>
    </xf>
    <xf numFmtId="0" fontId="0" fillId="0" borderId="1" xfId="0" applyBorder="1" applyAlignment="1">
      <alignment horizontal="centerContinuous"/>
    </xf>
    <xf numFmtId="2" fontId="0" fillId="0" borderId="1" xfId="0" applyNumberFormat="1" applyBorder="1" applyAlignment="1">
      <alignment horizontal="centerContinuous"/>
    </xf>
    <xf numFmtId="2" fontId="0" fillId="0" borderId="2" xfId="0" applyNumberFormat="1" applyBorder="1" applyAlignment="1" quotePrefix="1">
      <alignment horizontal="center"/>
    </xf>
    <xf numFmtId="2" fontId="9" fillId="0" borderId="0" xfId="0" applyNumberFormat="1" applyFont="1" applyAlignment="1">
      <alignment horizontal="center"/>
    </xf>
    <xf numFmtId="0" fontId="9" fillId="0" borderId="3" xfId="0" applyFont="1" applyBorder="1" applyAlignment="1">
      <alignment horizontal="center"/>
    </xf>
    <xf numFmtId="0" fontId="9" fillId="0" borderId="0" xfId="0" applyFont="1" applyAlignment="1">
      <alignment horizontal="center"/>
    </xf>
    <xf numFmtId="0" fontId="9" fillId="0" borderId="0" xfId="0" applyFont="1" applyAlignment="1">
      <alignment/>
    </xf>
    <xf numFmtId="2" fontId="9" fillId="0" borderId="4" xfId="0" applyNumberFormat="1" applyFont="1" applyBorder="1" applyAlignment="1">
      <alignment horizontal="centerContinuous"/>
    </xf>
    <xf numFmtId="0" fontId="9" fillId="0" borderId="5" xfId="0" applyFont="1" applyBorder="1" applyAlignment="1">
      <alignment horizontal="centerContinuous"/>
    </xf>
    <xf numFmtId="2" fontId="9" fillId="0" borderId="6" xfId="0" applyNumberFormat="1" applyFont="1" applyBorder="1" applyAlignment="1">
      <alignment horizontal="centerContinuous"/>
    </xf>
    <xf numFmtId="2" fontId="9" fillId="0" borderId="0" xfId="0" applyNumberFormat="1" applyFont="1" applyAlignment="1">
      <alignment/>
    </xf>
    <xf numFmtId="0" fontId="9" fillId="0" borderId="7" xfId="0" applyFont="1" applyBorder="1" applyAlignment="1">
      <alignment horizontal="center"/>
    </xf>
    <xf numFmtId="0" fontId="9" fillId="0" borderId="1" xfId="0" applyFont="1" applyBorder="1" applyAlignment="1" quotePrefix="1">
      <alignment horizontal="center"/>
    </xf>
    <xf numFmtId="0" fontId="9" fillId="0" borderId="1" xfId="0" applyFont="1" applyBorder="1" applyAlignment="1">
      <alignment horizontal="center"/>
    </xf>
    <xf numFmtId="0" fontId="9" fillId="0" borderId="8" xfId="0" applyFont="1" applyBorder="1" applyAlignment="1">
      <alignment horizontal="center"/>
    </xf>
    <xf numFmtId="2" fontId="9" fillId="0" borderId="9" xfId="0" applyNumberFormat="1" applyFont="1" applyBorder="1" applyAlignment="1" quotePrefix="1">
      <alignment horizontal="center"/>
    </xf>
    <xf numFmtId="0" fontId="9" fillId="0" borderId="10" xfId="0" applyFont="1" applyBorder="1" applyAlignment="1">
      <alignment horizontal="center"/>
    </xf>
    <xf numFmtId="2" fontId="9" fillId="0" borderId="11" xfId="0" applyNumberFormat="1" applyFont="1" applyBorder="1" applyAlignment="1">
      <alignment horizontal="center"/>
    </xf>
    <xf numFmtId="2" fontId="9" fillId="0" borderId="12" xfId="0" applyNumberFormat="1" applyFont="1" applyBorder="1" applyAlignment="1">
      <alignment horizontal="center"/>
    </xf>
    <xf numFmtId="2" fontId="9" fillId="0" borderId="2" xfId="0" applyNumberFormat="1" applyFont="1" applyBorder="1" applyAlignment="1">
      <alignment horizontal="center"/>
    </xf>
    <xf numFmtId="0" fontId="0" fillId="0" borderId="2" xfId="0" applyBorder="1" applyAlignment="1">
      <alignment/>
    </xf>
    <xf numFmtId="0" fontId="0" fillId="0" borderId="1" xfId="0" applyBorder="1" applyAlignment="1">
      <alignment/>
    </xf>
    <xf numFmtId="2" fontId="0" fillId="0" borderId="13" xfId="0" applyNumberFormat="1" applyBorder="1" applyAlignment="1">
      <alignment/>
    </xf>
    <xf numFmtId="0" fontId="0" fillId="0" borderId="14" xfId="0" applyBorder="1" applyAlignment="1">
      <alignment/>
    </xf>
    <xf numFmtId="2" fontId="7" fillId="0" borderId="2" xfId="0" applyNumberFormat="1" applyFont="1" applyBorder="1" applyAlignment="1">
      <alignment/>
    </xf>
    <xf numFmtId="0" fontId="0" fillId="0" borderId="1" xfId="0" applyBorder="1" applyAlignment="1">
      <alignment horizontal="center"/>
    </xf>
    <xf numFmtId="0" fontId="0" fillId="0" borderId="7" xfId="0" applyBorder="1" applyAlignment="1">
      <alignment/>
    </xf>
    <xf numFmtId="0" fontId="0" fillId="0" borderId="8" xfId="0" applyBorder="1" applyAlignment="1">
      <alignment/>
    </xf>
    <xf numFmtId="14" fontId="0" fillId="0" borderId="8" xfId="0" applyNumberFormat="1" applyBorder="1" applyAlignment="1">
      <alignment/>
    </xf>
    <xf numFmtId="2" fontId="0" fillId="0" borderId="15" xfId="0" applyNumberFormat="1" applyBorder="1" applyAlignment="1">
      <alignment/>
    </xf>
    <xf numFmtId="2" fontId="0" fillId="0" borderId="16" xfId="0" applyNumberFormat="1" applyBorder="1" applyAlignment="1">
      <alignment/>
    </xf>
    <xf numFmtId="2" fontId="7" fillId="0" borderId="7" xfId="0" applyNumberFormat="1" applyFont="1" applyBorder="1" applyAlignment="1">
      <alignment/>
    </xf>
    <xf numFmtId="0" fontId="0" fillId="0" borderId="8" xfId="0" applyBorder="1" applyAlignment="1" quotePrefix="1">
      <alignment horizontal="center"/>
    </xf>
    <xf numFmtId="0" fontId="0" fillId="0" borderId="8" xfId="0" applyBorder="1" applyAlignment="1">
      <alignment horizontal="center"/>
    </xf>
    <xf numFmtId="0" fontId="7" fillId="0" borderId="0" xfId="0" applyFont="1" applyAlignment="1" quotePrefix="1">
      <alignment horizontal="left"/>
    </xf>
    <xf numFmtId="0" fontId="10" fillId="0" borderId="0" xfId="0" applyFont="1" applyAlignment="1">
      <alignment/>
    </xf>
    <xf numFmtId="2" fontId="10" fillId="0" borderId="0" xfId="0" applyNumberFormat="1" applyFont="1" applyAlignment="1">
      <alignment/>
    </xf>
    <xf numFmtId="0" fontId="9" fillId="0" borderId="0" xfId="0" applyFont="1" applyAlignment="1" quotePrefix="1">
      <alignment horizontal="left"/>
    </xf>
    <xf numFmtId="2" fontId="0" fillId="0" borderId="17" xfId="0" applyNumberFormat="1" applyBorder="1" applyAlignment="1">
      <alignment/>
    </xf>
    <xf numFmtId="2" fontId="11" fillId="0" borderId="7" xfId="0" applyNumberFormat="1" applyFont="1" applyBorder="1" applyAlignment="1">
      <alignment/>
    </xf>
    <xf numFmtId="14" fontId="0" fillId="0" borderId="0" xfId="0" applyNumberFormat="1" applyAlignment="1">
      <alignment/>
    </xf>
    <xf numFmtId="0" fontId="0" fillId="0" borderId="0" xfId="0" applyBorder="1" applyAlignment="1">
      <alignment/>
    </xf>
    <xf numFmtId="0" fontId="0" fillId="0" borderId="7" xfId="0" applyFont="1" applyBorder="1" applyAlignment="1">
      <alignment/>
    </xf>
    <xf numFmtId="20" fontId="0" fillId="0" borderId="1" xfId="0" applyNumberFormat="1" applyBorder="1" applyAlignment="1">
      <alignment/>
    </xf>
    <xf numFmtId="20" fontId="0" fillId="0" borderId="8" xfId="0" applyNumberFormat="1" applyBorder="1" applyAlignment="1">
      <alignment/>
    </xf>
    <xf numFmtId="0" fontId="12" fillId="0" borderId="7" xfId="0" applyFont="1" applyBorder="1" applyAlignment="1">
      <alignment/>
    </xf>
    <xf numFmtId="0" fontId="12" fillId="0" borderId="8" xfId="0" applyFont="1" applyBorder="1" applyAlignment="1">
      <alignment/>
    </xf>
    <xf numFmtId="14" fontId="12" fillId="0" borderId="8" xfId="0" applyNumberFormat="1" applyFont="1" applyBorder="1" applyAlignment="1">
      <alignment/>
    </xf>
    <xf numFmtId="2" fontId="12" fillId="0" borderId="17" xfId="0" applyNumberFormat="1" applyFont="1" applyBorder="1" applyAlignment="1">
      <alignment/>
    </xf>
    <xf numFmtId="0" fontId="12" fillId="0" borderId="1" xfId="0" applyFont="1" applyBorder="1" applyAlignment="1">
      <alignment/>
    </xf>
    <xf numFmtId="2" fontId="13" fillId="0" borderId="7" xfId="0" applyNumberFormat="1" applyFont="1" applyBorder="1" applyAlignment="1">
      <alignment/>
    </xf>
    <xf numFmtId="0" fontId="12" fillId="0" borderId="8" xfId="0" applyFont="1" applyBorder="1" applyAlignment="1">
      <alignment horizontal="center"/>
    </xf>
    <xf numFmtId="0" fontId="12" fillId="0" borderId="0" xfId="0" applyFont="1" applyAlignment="1">
      <alignment/>
    </xf>
    <xf numFmtId="0" fontId="14" fillId="0" borderId="7" xfId="0" applyFont="1" applyBorder="1" applyAlignment="1">
      <alignment/>
    </xf>
    <xf numFmtId="0" fontId="14" fillId="0" borderId="8" xfId="0" applyFont="1" applyBorder="1" applyAlignment="1">
      <alignment/>
    </xf>
    <xf numFmtId="14" fontId="14" fillId="0" borderId="8" xfId="0" applyNumberFormat="1" applyFont="1" applyBorder="1" applyAlignment="1">
      <alignment/>
    </xf>
    <xf numFmtId="2" fontId="14" fillId="0" borderId="17" xfId="0" applyNumberFormat="1" applyFont="1" applyBorder="1" applyAlignment="1">
      <alignment/>
    </xf>
    <xf numFmtId="0" fontId="14" fillId="0" borderId="1" xfId="0" applyFont="1" applyBorder="1" applyAlignment="1">
      <alignment/>
    </xf>
    <xf numFmtId="2" fontId="15" fillId="0" borderId="7" xfId="0" applyNumberFormat="1" applyFont="1" applyBorder="1" applyAlignment="1">
      <alignment/>
    </xf>
    <xf numFmtId="0" fontId="14" fillId="0" borderId="8" xfId="0" applyFont="1" applyBorder="1" applyAlignment="1">
      <alignment horizontal="center"/>
    </xf>
    <xf numFmtId="0" fontId="14" fillId="0" borderId="7" xfId="0" applyFont="1" applyBorder="1" applyAlignment="1">
      <alignment/>
    </xf>
    <xf numFmtId="0" fontId="16" fillId="0" borderId="7" xfId="0" applyFont="1" applyBorder="1" applyAlignment="1">
      <alignment/>
    </xf>
    <xf numFmtId="0" fontId="16" fillId="0" borderId="8" xfId="0" applyFont="1" applyBorder="1" applyAlignment="1">
      <alignment/>
    </xf>
    <xf numFmtId="14" fontId="16" fillId="0" borderId="8" xfId="0" applyNumberFormat="1" applyFont="1" applyBorder="1" applyAlignment="1">
      <alignment/>
    </xf>
    <xf numFmtId="2" fontId="16" fillId="0" borderId="17" xfId="0" applyNumberFormat="1" applyFont="1" applyBorder="1" applyAlignment="1">
      <alignment/>
    </xf>
    <xf numFmtId="0" fontId="16" fillId="0" borderId="1" xfId="0" applyFont="1" applyBorder="1" applyAlignment="1">
      <alignment/>
    </xf>
    <xf numFmtId="2" fontId="17" fillId="0" borderId="7" xfId="0" applyNumberFormat="1" applyFont="1" applyBorder="1" applyAlignment="1">
      <alignment/>
    </xf>
    <xf numFmtId="0" fontId="16" fillId="0" borderId="8" xfId="0" applyFont="1" applyBorder="1" applyAlignment="1">
      <alignment horizontal="center"/>
    </xf>
    <xf numFmtId="2" fontId="1" fillId="0" borderId="0" xfId="0" applyNumberFormat="1" applyFont="1" applyBorder="1" applyAlignment="1">
      <alignment/>
    </xf>
    <xf numFmtId="0" fontId="0" fillId="0" borderId="18" xfId="0" applyBorder="1" applyAlignment="1">
      <alignment/>
    </xf>
    <xf numFmtId="2" fontId="0" fillId="0" borderId="18" xfId="0" applyNumberFormat="1" applyBorder="1" applyAlignment="1">
      <alignment/>
    </xf>
    <xf numFmtId="2" fontId="0" fillId="0" borderId="19" xfId="0" applyNumberFormat="1" applyBorder="1" applyAlignment="1">
      <alignment/>
    </xf>
    <xf numFmtId="2" fontId="0" fillId="0" borderId="2" xfId="0" applyNumberFormat="1" applyBorder="1" applyAlignment="1">
      <alignment/>
    </xf>
    <xf numFmtId="2" fontId="0" fillId="0" borderId="20" xfId="0" applyNumberFormat="1" applyBorder="1" applyAlignment="1">
      <alignment/>
    </xf>
    <xf numFmtId="2" fontId="21" fillId="0" borderId="7" xfId="0" applyNumberFormat="1" applyFont="1" applyBorder="1" applyAlignment="1">
      <alignment/>
    </xf>
    <xf numFmtId="2" fontId="1" fillId="0" borderId="0" xfId="0" applyNumberFormat="1" applyFont="1" applyAlignment="1">
      <alignment/>
    </xf>
    <xf numFmtId="2" fontId="7" fillId="0" borderId="21" xfId="0" applyNumberFormat="1" applyFont="1" applyBorder="1" applyAlignment="1" quotePrefix="1">
      <alignment horizontal="center"/>
    </xf>
    <xf numFmtId="2" fontId="7" fillId="0" borderId="7" xfId="0" applyNumberFormat="1" applyFont="1" applyBorder="1" applyAlignment="1">
      <alignment/>
    </xf>
    <xf numFmtId="0" fontId="24" fillId="0" borderId="8" xfId="0" applyFont="1" applyBorder="1" applyAlignment="1">
      <alignment/>
    </xf>
    <xf numFmtId="0" fontId="24" fillId="0" borderId="0" xfId="0" applyFont="1" applyAlignment="1">
      <alignment/>
    </xf>
    <xf numFmtId="0" fontId="25" fillId="0" borderId="8" xfId="0" applyFont="1" applyBorder="1" applyAlignment="1">
      <alignment/>
    </xf>
    <xf numFmtId="0" fontId="0" fillId="0" borderId="8" xfId="0" applyFont="1" applyBorder="1" applyAlignment="1">
      <alignment/>
    </xf>
    <xf numFmtId="14" fontId="0" fillId="0" borderId="8" xfId="0" applyNumberFormat="1" applyFont="1" applyBorder="1" applyAlignment="1">
      <alignment/>
    </xf>
    <xf numFmtId="2" fontId="0" fillId="0" borderId="17" xfId="0" applyNumberFormat="1" applyFont="1" applyBorder="1" applyAlignment="1">
      <alignment/>
    </xf>
    <xf numFmtId="0" fontId="0" fillId="0" borderId="1" xfId="0" applyFont="1" applyBorder="1" applyAlignment="1">
      <alignment/>
    </xf>
    <xf numFmtId="0" fontId="0" fillId="0" borderId="8" xfId="0" applyFont="1" applyBorder="1" applyAlignment="1">
      <alignment/>
    </xf>
    <xf numFmtId="0" fontId="0" fillId="0" borderId="8" xfId="0" applyFont="1" applyBorder="1" applyAlignment="1" quotePrefix="1">
      <alignment horizontal="center"/>
    </xf>
    <xf numFmtId="0" fontId="0" fillId="0" borderId="0" xfId="0" applyFont="1" applyAlignment="1">
      <alignment/>
    </xf>
    <xf numFmtId="180" fontId="21" fillId="0" borderId="7" xfId="0" applyNumberFormat="1" applyFont="1" applyBorder="1" applyAlignment="1">
      <alignment/>
    </xf>
    <xf numFmtId="2" fontId="26" fillId="0" borderId="7" xfId="0" applyNumberFormat="1" applyFont="1" applyBorder="1" applyAlignment="1">
      <alignment/>
    </xf>
    <xf numFmtId="0" fontId="27" fillId="0" borderId="7" xfId="0" applyFont="1" applyBorder="1" applyAlignment="1">
      <alignment/>
    </xf>
    <xf numFmtId="0" fontId="27" fillId="0" borderId="8" xfId="0" applyFont="1" applyBorder="1" applyAlignment="1">
      <alignment/>
    </xf>
    <xf numFmtId="14" fontId="27" fillId="0" borderId="8" xfId="0" applyNumberFormat="1" applyFont="1" applyBorder="1" applyAlignment="1">
      <alignment/>
    </xf>
    <xf numFmtId="2" fontId="27" fillId="0" borderId="17" xfId="0" applyNumberFormat="1" applyFont="1" applyBorder="1" applyAlignment="1">
      <alignment/>
    </xf>
    <xf numFmtId="0" fontId="27" fillId="0" borderId="1" xfId="0" applyFont="1" applyBorder="1" applyAlignment="1">
      <alignment/>
    </xf>
    <xf numFmtId="180" fontId="28" fillId="0" borderId="7" xfId="0" applyNumberFormat="1" applyFont="1" applyBorder="1" applyAlignment="1">
      <alignment/>
    </xf>
    <xf numFmtId="0" fontId="27" fillId="0" borderId="8" xfId="0" applyFont="1" applyBorder="1" applyAlignment="1">
      <alignment horizontal="center"/>
    </xf>
    <xf numFmtId="0" fontId="27" fillId="0" borderId="0" xfId="0" applyFont="1" applyAlignment="1">
      <alignment/>
    </xf>
    <xf numFmtId="2" fontId="28" fillId="0" borderId="7" xfId="0" applyNumberFormat="1" applyFont="1" applyBorder="1" applyAlignment="1">
      <alignment/>
    </xf>
    <xf numFmtId="0" fontId="0" fillId="0" borderId="8" xfId="0" applyFont="1" applyBorder="1" applyAlignment="1">
      <alignment horizontal="center"/>
    </xf>
    <xf numFmtId="0" fontId="0" fillId="0" borderId="7" xfId="0" applyFont="1" applyBorder="1" applyAlignment="1">
      <alignment/>
    </xf>
    <xf numFmtId="14" fontId="0" fillId="0" borderId="8" xfId="0" applyNumberFormat="1" applyFont="1" applyBorder="1" applyAlignment="1">
      <alignment/>
    </xf>
    <xf numFmtId="2" fontId="0" fillId="0" borderId="17" xfId="0" applyNumberFormat="1" applyFont="1" applyBorder="1" applyAlignment="1">
      <alignment/>
    </xf>
    <xf numFmtId="0" fontId="0" fillId="0" borderId="1" xfId="0" applyFont="1" applyBorder="1" applyAlignment="1">
      <alignment/>
    </xf>
    <xf numFmtId="2" fontId="7" fillId="0" borderId="0" xfId="0" applyNumberFormat="1" applyFont="1" applyBorder="1" applyAlignment="1">
      <alignment/>
    </xf>
    <xf numFmtId="2" fontId="1" fillId="0" borderId="0" xfId="0" applyNumberFormat="1" applyFont="1" applyBorder="1" applyAlignment="1">
      <alignment/>
    </xf>
    <xf numFmtId="0" fontId="0" fillId="0" borderId="22" xfId="0" applyBorder="1" applyAlignment="1">
      <alignment/>
    </xf>
    <xf numFmtId="2" fontId="0" fillId="0" borderId="22" xfId="0" applyNumberFormat="1" applyBorder="1" applyAlignment="1">
      <alignment/>
    </xf>
    <xf numFmtId="2" fontId="0" fillId="0" borderId="23" xfId="0" applyNumberFormat="1" applyBorder="1" applyAlignment="1">
      <alignment/>
    </xf>
    <xf numFmtId="20" fontId="0" fillId="0" borderId="0" xfId="0" applyNumberFormat="1" applyAlignment="1">
      <alignment/>
    </xf>
    <xf numFmtId="20" fontId="0" fillId="0" borderId="0" xfId="0" applyNumberFormat="1" applyAlignment="1">
      <alignment horizontal="center"/>
    </xf>
    <xf numFmtId="20" fontId="0" fillId="0" borderId="21" xfId="0" applyNumberFormat="1" applyBorder="1" applyAlignment="1" quotePrefix="1">
      <alignment horizontal="center"/>
    </xf>
    <xf numFmtId="20" fontId="9" fillId="0" borderId="3" xfId="0" applyNumberFormat="1" applyFont="1" applyBorder="1" applyAlignment="1">
      <alignment horizontal="center"/>
    </xf>
    <xf numFmtId="20" fontId="9" fillId="0" borderId="24" xfId="0" applyNumberFormat="1" applyFont="1" applyBorder="1" applyAlignment="1">
      <alignment horizontal="center"/>
    </xf>
    <xf numFmtId="20" fontId="9" fillId="0" borderId="8" xfId="0" applyNumberFormat="1" applyFont="1" applyBorder="1" applyAlignment="1">
      <alignment horizontal="center"/>
    </xf>
    <xf numFmtId="20" fontId="0" fillId="0" borderId="8" xfId="0" applyNumberFormat="1" applyBorder="1" applyAlignment="1" quotePrefix="1">
      <alignment/>
    </xf>
    <xf numFmtId="20" fontId="0" fillId="0" borderId="8" xfId="0" applyNumberFormat="1" applyFont="1" applyBorder="1" applyAlignment="1" quotePrefix="1">
      <alignment/>
    </xf>
    <xf numFmtId="20" fontId="0" fillId="0" borderId="8" xfId="0" applyNumberFormat="1" applyFont="1" applyBorder="1" applyAlignment="1">
      <alignment/>
    </xf>
    <xf numFmtId="20" fontId="27" fillId="0" borderId="8" xfId="0" applyNumberFormat="1" applyFont="1" applyBorder="1" applyAlignment="1">
      <alignment/>
    </xf>
    <xf numFmtId="20" fontId="0" fillId="0" borderId="8" xfId="0" applyNumberFormat="1" applyFont="1" applyBorder="1" applyAlignment="1">
      <alignment/>
    </xf>
    <xf numFmtId="20" fontId="27" fillId="0" borderId="8" xfId="0" applyNumberFormat="1" applyFont="1" applyBorder="1" applyAlignment="1" quotePrefix="1">
      <alignment/>
    </xf>
    <xf numFmtId="20" fontId="12" fillId="0" borderId="8" xfId="0" applyNumberFormat="1" applyFont="1" applyBorder="1" applyAlignment="1" quotePrefix="1">
      <alignment/>
    </xf>
    <xf numFmtId="20" fontId="12" fillId="0" borderId="8" xfId="0" applyNumberFormat="1" applyFont="1" applyBorder="1" applyAlignment="1">
      <alignment/>
    </xf>
    <xf numFmtId="20" fontId="14" fillId="0" borderId="8" xfId="0" applyNumberFormat="1" applyFont="1" applyBorder="1" applyAlignment="1" quotePrefix="1">
      <alignment/>
    </xf>
    <xf numFmtId="20" fontId="16" fillId="0" borderId="8" xfId="0" applyNumberFormat="1" applyFont="1" applyBorder="1" applyAlignment="1" quotePrefix="1">
      <alignment/>
    </xf>
    <xf numFmtId="20" fontId="10" fillId="0" borderId="0" xfId="0" applyNumberFormat="1" applyFont="1" applyAlignment="1">
      <alignment/>
    </xf>
    <xf numFmtId="20" fontId="9" fillId="0" borderId="0" xfId="0" applyNumberFormat="1" applyFont="1" applyAlignment="1">
      <alignment/>
    </xf>
    <xf numFmtId="2" fontId="21" fillId="0" borderId="7" xfId="0" applyNumberFormat="1" applyFont="1" applyBorder="1" applyAlignment="1">
      <alignment horizontal="right"/>
    </xf>
    <xf numFmtId="2" fontId="7" fillId="0" borderId="0" xfId="0" applyNumberFormat="1" applyFont="1" applyBorder="1" applyAlignment="1">
      <alignment/>
    </xf>
    <xf numFmtId="2" fontId="9" fillId="0" borderId="0" xfId="0" applyNumberFormat="1" applyFont="1" applyBorder="1" applyAlignment="1">
      <alignment/>
    </xf>
    <xf numFmtId="0" fontId="1" fillId="0" borderId="0" xfId="0" applyFont="1" applyAlignment="1">
      <alignment/>
    </xf>
    <xf numFmtId="184" fontId="0" fillId="0" borderId="0" xfId="0" applyNumberFormat="1" applyBorder="1" applyAlignment="1">
      <alignment/>
    </xf>
    <xf numFmtId="184" fontId="0" fillId="0" borderId="0" xfId="0" applyNumberFormat="1" applyFont="1" applyBorder="1" applyAlignment="1">
      <alignment/>
    </xf>
    <xf numFmtId="184" fontId="27" fillId="0" borderId="0" xfId="0" applyNumberFormat="1" applyFont="1" applyBorder="1" applyAlignment="1">
      <alignment/>
    </xf>
    <xf numFmtId="184" fontId="0" fillId="0" borderId="0" xfId="0" applyNumberFormat="1" applyFont="1" applyBorder="1" applyAlignment="1">
      <alignment/>
    </xf>
    <xf numFmtId="184" fontId="12" fillId="0" borderId="0" xfId="0" applyNumberFormat="1" applyFont="1" applyBorder="1" applyAlignment="1">
      <alignment/>
    </xf>
    <xf numFmtId="184" fontId="14" fillId="0" borderId="0" xfId="0" applyNumberFormat="1" applyFont="1" applyBorder="1" applyAlignment="1">
      <alignment/>
    </xf>
    <xf numFmtId="184" fontId="16" fillId="0" borderId="0" xfId="0" applyNumberFormat="1" applyFont="1" applyBorder="1" applyAlignment="1">
      <alignment/>
    </xf>
    <xf numFmtId="184" fontId="10" fillId="0" borderId="0" xfId="0" applyNumberFormat="1" applyFont="1" applyBorder="1" applyAlignment="1">
      <alignment/>
    </xf>
    <xf numFmtId="184" fontId="9" fillId="0" borderId="0" xfId="0" applyNumberFormat="1" applyFont="1" applyBorder="1" applyAlignment="1">
      <alignment/>
    </xf>
    <xf numFmtId="0" fontId="0" fillId="0" borderId="0" xfId="0" applyFont="1" applyAlignment="1">
      <alignment/>
    </xf>
    <xf numFmtId="0" fontId="0" fillId="0" borderId="0" xfId="0" applyFont="1" applyBorder="1" applyAlignment="1">
      <alignment/>
    </xf>
    <xf numFmtId="184" fontId="0" fillId="0" borderId="0" xfId="0" applyNumberFormat="1" applyFont="1" applyBorder="1" applyAlignment="1">
      <alignment/>
    </xf>
    <xf numFmtId="0" fontId="0" fillId="0" borderId="0" xfId="0" applyFont="1" applyFill="1" applyBorder="1" applyAlignment="1">
      <alignment/>
    </xf>
    <xf numFmtId="182" fontId="0" fillId="0" borderId="0" xfId="0" applyNumberFormat="1" applyFont="1" applyBorder="1" applyAlignment="1">
      <alignment/>
    </xf>
    <xf numFmtId="0" fontId="1" fillId="0" borderId="0" xfId="0" applyFont="1" applyAlignment="1">
      <alignment/>
    </xf>
    <xf numFmtId="2" fontId="1" fillId="0" borderId="0" xfId="0" applyNumberFormat="1" applyFont="1" applyAlignment="1">
      <alignment/>
    </xf>
    <xf numFmtId="184" fontId="0" fillId="0" borderId="0" xfId="0" applyNumberFormat="1" applyFont="1" applyBorder="1" applyAlignment="1">
      <alignment horizontal="center"/>
    </xf>
    <xf numFmtId="2" fontId="0" fillId="0" borderId="0" xfId="0" applyNumberFormat="1" applyFont="1" applyBorder="1" applyAlignment="1">
      <alignment horizontal="center"/>
    </xf>
    <xf numFmtId="0" fontId="0" fillId="0" borderId="0" xfId="0" applyFont="1" applyBorder="1" applyAlignment="1">
      <alignment horizontal="center"/>
    </xf>
    <xf numFmtId="1" fontId="1" fillId="0" borderId="0" xfId="0" applyNumberFormat="1" applyFont="1" applyBorder="1" applyAlignment="1">
      <alignment horizontal="center"/>
    </xf>
    <xf numFmtId="2" fontId="0" fillId="0" borderId="0" xfId="0" applyNumberFormat="1" applyFont="1" applyAlignment="1">
      <alignment/>
    </xf>
    <xf numFmtId="0" fontId="0" fillId="0" borderId="2" xfId="0" applyFont="1" applyBorder="1" applyAlignment="1">
      <alignment/>
    </xf>
    <xf numFmtId="2" fontId="0" fillId="0" borderId="2" xfId="0" applyNumberFormat="1" applyFont="1" applyBorder="1" applyAlignment="1">
      <alignment/>
    </xf>
    <xf numFmtId="2" fontId="0" fillId="0" borderId="20" xfId="0" applyNumberFormat="1" applyFont="1" applyBorder="1" applyAlignment="1">
      <alignment/>
    </xf>
    <xf numFmtId="4" fontId="0" fillId="0" borderId="0" xfId="0" applyNumberFormat="1" applyAlignment="1">
      <alignment/>
    </xf>
    <xf numFmtId="1" fontId="0" fillId="0" borderId="0" xfId="0" applyNumberFormat="1" applyAlignment="1">
      <alignment/>
    </xf>
    <xf numFmtId="181" fontId="0" fillId="0" borderId="0" xfId="0" applyNumberFormat="1" applyAlignment="1">
      <alignment/>
    </xf>
    <xf numFmtId="0" fontId="1" fillId="0" borderId="0" xfId="0" applyFont="1" applyAlignment="1">
      <alignment wrapText="1"/>
    </xf>
    <xf numFmtId="0" fontId="1" fillId="0" borderId="2" xfId="0" applyFont="1" applyBorder="1" applyAlignment="1">
      <alignment/>
    </xf>
    <xf numFmtId="2" fontId="1" fillId="0" borderId="2" xfId="0" applyNumberFormat="1" applyFont="1" applyBorder="1" applyAlignment="1">
      <alignment/>
    </xf>
    <xf numFmtId="1" fontId="1" fillId="0" borderId="2" xfId="0" applyNumberFormat="1" applyFont="1" applyBorder="1" applyAlignment="1">
      <alignment/>
    </xf>
    <xf numFmtId="181" fontId="1" fillId="0" borderId="2" xfId="0" applyNumberFormat="1" applyFont="1" applyBorder="1" applyAlignment="1">
      <alignment/>
    </xf>
    <xf numFmtId="14" fontId="0" fillId="0" borderId="2" xfId="0" applyNumberFormat="1" applyBorder="1" applyAlignment="1">
      <alignment/>
    </xf>
    <xf numFmtId="1" fontId="0" fillId="0" borderId="2" xfId="0" applyNumberFormat="1" applyBorder="1" applyAlignment="1">
      <alignment/>
    </xf>
    <xf numFmtId="181" fontId="0" fillId="0" borderId="2" xfId="0" applyNumberFormat="1" applyBorder="1" applyAlignment="1">
      <alignment/>
    </xf>
    <xf numFmtId="0" fontId="1" fillId="2" borderId="2" xfId="0" applyFont="1" applyFill="1" applyBorder="1" applyAlignment="1">
      <alignment wrapText="1"/>
    </xf>
    <xf numFmtId="2" fontId="1" fillId="2" borderId="2" xfId="0" applyNumberFormat="1" applyFont="1" applyFill="1" applyBorder="1" applyAlignment="1">
      <alignment wrapText="1"/>
    </xf>
    <xf numFmtId="1" fontId="1" fillId="2" borderId="2" xfId="0" applyNumberFormat="1" applyFont="1" applyFill="1" applyBorder="1" applyAlignment="1">
      <alignment wrapText="1"/>
    </xf>
    <xf numFmtId="181" fontId="1" fillId="2" borderId="2" xfId="0" applyNumberFormat="1" applyFont="1" applyFill="1" applyBorder="1" applyAlignment="1">
      <alignment wrapText="1"/>
    </xf>
    <xf numFmtId="2" fontId="1" fillId="2" borderId="25" xfId="0" applyNumberFormat="1" applyFont="1" applyFill="1" applyBorder="1" applyAlignment="1">
      <alignment/>
    </xf>
    <xf numFmtId="1" fontId="1" fillId="2" borderId="26" xfId="0" applyNumberFormat="1" applyFont="1" applyFill="1" applyBorder="1" applyAlignment="1">
      <alignment/>
    </xf>
    <xf numFmtId="181" fontId="1" fillId="2" borderId="26" xfId="0" applyNumberFormat="1" applyFont="1" applyFill="1" applyBorder="1" applyAlignment="1">
      <alignment/>
    </xf>
    <xf numFmtId="181" fontId="1" fillId="2" borderId="1" xfId="0" applyNumberFormat="1" applyFont="1" applyFill="1" applyBorder="1" applyAlignment="1">
      <alignment/>
    </xf>
    <xf numFmtId="186" fontId="0" fillId="0" borderId="0" xfId="0" applyNumberFormat="1" applyAlignment="1">
      <alignment/>
    </xf>
    <xf numFmtId="186" fontId="1" fillId="2" borderId="2" xfId="0" applyNumberFormat="1" applyFont="1" applyFill="1" applyBorder="1" applyAlignment="1">
      <alignment wrapText="1"/>
    </xf>
    <xf numFmtId="0" fontId="0" fillId="3" borderId="3" xfId="0" applyFill="1" applyBorder="1" applyAlignment="1">
      <alignment/>
    </xf>
    <xf numFmtId="0" fontId="0" fillId="3" borderId="0" xfId="0" applyFill="1" applyAlignment="1">
      <alignment/>
    </xf>
    <xf numFmtId="0" fontId="0" fillId="3" borderId="27" xfId="0" applyFill="1" applyBorder="1" applyAlignment="1">
      <alignment/>
    </xf>
    <xf numFmtId="0" fontId="0" fillId="3" borderId="7" xfId="0" applyFill="1" applyBorder="1" applyAlignment="1">
      <alignment/>
    </xf>
    <xf numFmtId="0" fontId="46" fillId="3" borderId="2" xfId="0" applyFont="1" applyFill="1" applyBorder="1" applyAlignment="1">
      <alignment horizontal="center" vertical="center" wrapText="1"/>
    </xf>
    <xf numFmtId="0" fontId="46" fillId="3" borderId="2" xfId="0" applyFont="1" applyFill="1" applyBorder="1" applyAlignment="1">
      <alignment horizontal="center" vertical="center"/>
    </xf>
    <xf numFmtId="0" fontId="46" fillId="3" borderId="0" xfId="0" applyFont="1" applyFill="1" applyAlignment="1">
      <alignment horizontal="center" vertical="center"/>
    </xf>
    <xf numFmtId="0" fontId="1" fillId="3" borderId="0" xfId="0" applyFont="1" applyFill="1" applyAlignment="1">
      <alignment/>
    </xf>
    <xf numFmtId="0" fontId="22" fillId="3" borderId="3" xfId="0" applyFont="1" applyFill="1" applyBorder="1" applyAlignment="1">
      <alignment/>
    </xf>
    <xf numFmtId="0" fontId="22" fillId="3" borderId="27" xfId="0" applyFont="1" applyFill="1" applyBorder="1" applyAlignment="1">
      <alignment/>
    </xf>
    <xf numFmtId="0" fontId="22" fillId="3" borderId="7" xfId="0" applyFont="1" applyFill="1" applyBorder="1" applyAlignment="1">
      <alignment/>
    </xf>
    <xf numFmtId="0" fontId="22" fillId="3" borderId="0" xfId="0" applyFont="1" applyFill="1" applyAlignment="1">
      <alignment/>
    </xf>
    <xf numFmtId="181" fontId="1" fillId="2" borderId="2" xfId="0" applyNumberFormat="1" applyFont="1" applyFill="1" applyBorder="1" applyAlignment="1">
      <alignment/>
    </xf>
    <xf numFmtId="181" fontId="0" fillId="2" borderId="2" xfId="0" applyNumberFormat="1" applyFill="1" applyBorder="1" applyAlignment="1">
      <alignment/>
    </xf>
    <xf numFmtId="0" fontId="33" fillId="0" borderId="0" xfId="0" applyFont="1" applyAlignment="1">
      <alignment/>
    </xf>
    <xf numFmtId="0" fontId="48" fillId="0" borderId="0" xfId="0" applyFont="1" applyAlignment="1">
      <alignment/>
    </xf>
    <xf numFmtId="0" fontId="22" fillId="0" borderId="7" xfId="0" applyFont="1" applyBorder="1" applyAlignment="1">
      <alignment/>
    </xf>
    <xf numFmtId="0" fontId="0" fillId="3" borderId="3" xfId="0" applyFill="1" applyBorder="1" applyAlignment="1">
      <alignment horizontal="center" vertical="center"/>
    </xf>
    <xf numFmtId="0" fontId="0" fillId="3" borderId="27" xfId="0" applyFill="1" applyBorder="1" applyAlignment="1">
      <alignment horizontal="center" vertical="center"/>
    </xf>
    <xf numFmtId="0" fontId="0" fillId="3" borderId="7" xfId="0" applyFill="1" applyBorder="1" applyAlignment="1">
      <alignment horizontal="center" vertical="center"/>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CURVA DE U MON (2003-2004)</a:t>
            </a:r>
          </a:p>
        </c:rich>
      </c:tx>
      <c:layout>
        <c:manualLayout>
          <c:xMode val="factor"/>
          <c:yMode val="factor"/>
          <c:x val="0.00575"/>
          <c:y val="0.00275"/>
        </c:manualLayout>
      </c:layout>
      <c:spPr>
        <a:noFill/>
        <a:ln>
          <a:noFill/>
        </a:ln>
      </c:spPr>
    </c:title>
    <c:plotArea>
      <c:layout>
        <c:manualLayout>
          <c:xMode val="edge"/>
          <c:yMode val="edge"/>
          <c:x val="0.05525"/>
          <c:y val="0.0975"/>
          <c:w val="0.94475"/>
          <c:h val="0.8292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xVal>
            <c:strRef>
              <c:f>'FIGURA 3'!$D$7:$D$133</c:f>
              <c:strCache>
                <c:ptCount val="12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strCache>
            </c:strRef>
          </c:xVal>
          <c:yVal>
            <c:numRef>
              <c:f>'FIGURA 3'!$E$7:$E$133</c:f>
              <c:numCache>
                <c:ptCount val="12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numCache>
            </c:numRef>
          </c:yVal>
          <c:smooth val="0"/>
        </c:ser>
        <c:axId val="16711226"/>
        <c:axId val="16183307"/>
      </c:scatterChart>
      <c:valAx>
        <c:axId val="16711226"/>
        <c:scaling>
          <c:orientation val="minMax"/>
          <c:max val="38115"/>
          <c:min val="37945"/>
        </c:scaling>
        <c:axPos val="t"/>
        <c:title>
          <c:tx>
            <c:rich>
              <a:bodyPr vert="horz" rot="0" anchor="ctr"/>
              <a:lstStyle/>
              <a:p>
                <a:pPr algn="ctr">
                  <a:defRPr/>
                </a:pPr>
                <a:r>
                  <a:rPr lang="en-US" cap="none" sz="1000" b="1" i="0" u="none" baseline="0">
                    <a:latin typeface="Arial"/>
                    <a:ea typeface="Arial"/>
                    <a:cs typeface="Arial"/>
                  </a:rPr>
                  <a:t>Fecha de observación</a:t>
                </a:r>
              </a:p>
            </c:rich>
          </c:tx>
          <c:layout/>
          <c:overlay val="0"/>
          <c:spPr>
            <a:noFill/>
            <a:ln>
              <a:noFill/>
            </a:ln>
          </c:spPr>
        </c:title>
        <c:delete val="0"/>
        <c:numFmt formatCode="d\-m\-yy" sourceLinked="0"/>
        <c:majorTickMark val="out"/>
        <c:minorTickMark val="none"/>
        <c:tickLblPos val="nextTo"/>
        <c:txPr>
          <a:bodyPr/>
          <a:lstStyle/>
          <a:p>
            <a:pPr>
              <a:defRPr lang="en-US" cap="none" sz="1100" b="0" i="0" u="none" baseline="0">
                <a:latin typeface="Arial"/>
                <a:ea typeface="Arial"/>
                <a:cs typeface="Arial"/>
              </a:defRPr>
            </a:pPr>
          </a:p>
        </c:txPr>
        <c:crossAx val="16183307"/>
        <c:crosses val="max"/>
        <c:crossBetween val="midCat"/>
        <c:dispUnits/>
        <c:majorUnit val="30"/>
      </c:valAx>
      <c:valAx>
        <c:axId val="16183307"/>
        <c:scaling>
          <c:orientation val="maxMin"/>
          <c:max val="8"/>
          <c:min val="5"/>
        </c:scaling>
        <c:axPos val="l"/>
        <c:title>
          <c:tx>
            <c:rich>
              <a:bodyPr vert="horz" rot="-5400000" anchor="ctr"/>
              <a:lstStyle/>
              <a:p>
                <a:pPr algn="ctr">
                  <a:defRPr/>
                </a:pPr>
                <a:r>
                  <a:rPr lang="en-US" cap="none" sz="1000" b="1" i="0" u="none" baseline="0">
                    <a:latin typeface="Arial"/>
                    <a:ea typeface="Arial"/>
                    <a:cs typeface="Arial"/>
                  </a:rPr>
                  <a:t>Magnitud v</a:t>
                </a:r>
              </a:p>
            </c:rich>
          </c:tx>
          <c:layout/>
          <c:overlay val="0"/>
          <c:spPr>
            <a:noFill/>
            <a:ln>
              <a:noFill/>
            </a:ln>
          </c:spPr>
        </c:title>
        <c:majorGridlines/>
        <c:delete val="0"/>
        <c:numFmt formatCode="0.0" sourceLinked="0"/>
        <c:majorTickMark val="out"/>
        <c:minorTickMark val="none"/>
        <c:tickLblPos val="nextTo"/>
        <c:txPr>
          <a:bodyPr/>
          <a:lstStyle/>
          <a:p>
            <a:pPr>
              <a:defRPr lang="en-US" cap="none" sz="1100" b="0" i="0" u="none" baseline="0">
                <a:latin typeface="Arial"/>
                <a:ea typeface="Arial"/>
                <a:cs typeface="Arial"/>
              </a:defRPr>
            </a:pPr>
          </a:p>
        </c:txPr>
        <c:crossAx val="16711226"/>
        <c:crosses val="max"/>
        <c:crossBetween val="midCat"/>
        <c:dispUnits/>
        <c:majorUnit val="0.5"/>
      </c:valAx>
      <c:spPr>
        <a:solidFill>
          <a:srgbClr val="FFFFFF"/>
        </a:solidFill>
      </c:spPr>
    </c:plotArea>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75" b="1" i="0" u="none" baseline="0">
                <a:latin typeface="Arial"/>
                <a:ea typeface="Arial"/>
                <a:cs typeface="Arial"/>
              </a:rPr>
              <a:t>MAGNITUD MEDIA DE U MON</a:t>
            </a:r>
            <a:r>
              <a:rPr lang="en-US" cap="none" sz="1550" b="1" i="0" u="none" baseline="0">
                <a:latin typeface="Arial"/>
                <a:ea typeface="Arial"/>
                <a:cs typeface="Arial"/>
              </a:rPr>
              <a:t>
</a:t>
            </a:r>
            <a:r>
              <a:rPr lang="en-US" cap="none" sz="1200" b="1" i="0" u="none" baseline="0">
                <a:latin typeface="Arial"/>
                <a:ea typeface="Arial"/>
                <a:cs typeface="Arial"/>
              </a:rPr>
              <a:t> </a:t>
            </a:r>
            <a:r>
              <a:rPr lang="en-US" cap="none" sz="1150" b="1" i="0" u="none" baseline="0">
                <a:latin typeface="Arial"/>
                <a:ea typeface="Arial"/>
                <a:cs typeface="Arial"/>
              </a:rPr>
              <a:t>(promedio de 584 observaciones de AAS)</a:t>
            </a:r>
          </a:p>
        </c:rich>
      </c:tx>
      <c:layout/>
      <c:spPr>
        <a:noFill/>
        <a:ln>
          <a:noFill/>
        </a:ln>
      </c:spPr>
    </c:title>
    <c:plotArea>
      <c:layout>
        <c:manualLayout>
          <c:xMode val="edge"/>
          <c:yMode val="edge"/>
          <c:x val="0.066"/>
          <c:y val="0.189"/>
          <c:w val="0.91625"/>
          <c:h val="0.7315"/>
        </c:manualLayout>
      </c:layout>
      <c:barChart>
        <c:barDir val="col"/>
        <c:grouping val="clustered"/>
        <c:varyColors val="0"/>
        <c:ser>
          <c:idx val="0"/>
          <c:order val="0"/>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numFmt formatCode="General" sourceLinked="1"/>
              <c:showLegendKey val="0"/>
              <c:showVal val="1"/>
              <c:showBubbleSize val="0"/>
              <c:showCatName val="0"/>
              <c:showSerName val="0"/>
              <c:showPercent val="0"/>
            </c:dLbl>
            <c:dLbl>
              <c:idx val="1"/>
              <c:layout>
                <c:manualLayout>
                  <c:x val="0"/>
                  <c:y val="0"/>
                </c:manualLayout>
              </c:layout>
              <c:numFmt formatCode="General" sourceLinked="1"/>
              <c:showLegendKey val="0"/>
              <c:showVal val="1"/>
              <c:showBubbleSize val="0"/>
              <c:showCatName val="0"/>
              <c:showSerName val="0"/>
              <c:showPercent val="0"/>
            </c:dLbl>
            <c:dLbl>
              <c:idx val="2"/>
              <c:layout>
                <c:manualLayout>
                  <c:x val="0"/>
                  <c:y val="0"/>
                </c:manualLayout>
              </c:layout>
              <c:numFmt formatCode="General" sourceLinked="1"/>
              <c:showLegendKey val="0"/>
              <c:showVal val="1"/>
              <c:showBubbleSize val="0"/>
              <c:showCatName val="0"/>
              <c:showSerName val="0"/>
              <c:showPercent val="0"/>
            </c:dLbl>
            <c:dLbl>
              <c:idx val="3"/>
              <c:layout>
                <c:manualLayout>
                  <c:x val="0"/>
                  <c:y val="0"/>
                </c:manualLayout>
              </c:layout>
              <c:numFmt formatCode="General" sourceLinked="1"/>
              <c:showLegendKey val="0"/>
              <c:showVal val="1"/>
              <c:showBubbleSize val="0"/>
              <c:showCatName val="0"/>
              <c:showSerName val="0"/>
              <c:showPercent val="0"/>
            </c:dLbl>
            <c:dLbl>
              <c:idx val="4"/>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'FIGURAS 4,5,6'!$AG$94:$AG$98</c:f>
              <c:strCache/>
            </c:strRef>
          </c:cat>
          <c:val>
            <c:numRef>
              <c:f>'FIGURAS 4,5,6'!$AH$94:$AH$98</c:f>
              <c:numCache>
                <c:ptCount val="5"/>
                <c:pt idx="0">
                  <c:v>0</c:v>
                </c:pt>
                <c:pt idx="1">
                  <c:v>0</c:v>
                </c:pt>
                <c:pt idx="2">
                  <c:v>0</c:v>
                </c:pt>
                <c:pt idx="3">
                  <c:v>0</c:v>
                </c:pt>
                <c:pt idx="4">
                  <c:v>0</c:v>
                </c:pt>
              </c:numCache>
            </c:numRef>
          </c:val>
        </c:ser>
        <c:axId val="52077108"/>
        <c:axId val="66040789"/>
      </c:barChart>
      <c:catAx>
        <c:axId val="52077108"/>
        <c:scaling>
          <c:orientation val="minMax"/>
        </c:scaling>
        <c:axPos val="t"/>
        <c:title>
          <c:tx>
            <c:rich>
              <a:bodyPr vert="horz" rot="0" anchor="ctr"/>
              <a:lstStyle/>
              <a:p>
                <a:pPr algn="ctr">
                  <a:defRPr/>
                </a:pPr>
                <a:r>
                  <a:rPr lang="en-US" cap="none" sz="1025" b="1" i="0" u="none" baseline="0">
                    <a:latin typeface="Arial"/>
                    <a:ea typeface="Arial"/>
                    <a:cs typeface="Arial"/>
                  </a:rPr>
                  <a:t>Temporada de observación</a:t>
                </a:r>
              </a:p>
            </c:rich>
          </c:tx>
          <c:layout>
            <c:manualLayout>
              <c:xMode val="factor"/>
              <c:yMode val="factor"/>
              <c:x val="0.00175"/>
              <c:y val="-0.008"/>
            </c:manualLayout>
          </c:layout>
          <c:overlay val="0"/>
          <c:spPr>
            <a:noFill/>
            <a:ln>
              <a:noFill/>
            </a:ln>
          </c:spPr>
        </c:title>
        <c:delete val="0"/>
        <c:numFmt formatCode="General" sourceLinked="1"/>
        <c:majorTickMark val="out"/>
        <c:minorTickMark val="none"/>
        <c:tickLblPos val="nextTo"/>
        <c:txPr>
          <a:bodyPr/>
          <a:lstStyle/>
          <a:p>
            <a:pPr>
              <a:defRPr lang="en-US" cap="none" sz="1125" b="0" i="0" u="none" baseline="0">
                <a:latin typeface="Arial"/>
                <a:ea typeface="Arial"/>
                <a:cs typeface="Arial"/>
              </a:defRPr>
            </a:pPr>
          </a:p>
        </c:txPr>
        <c:crossAx val="66040789"/>
        <c:crosses val="max"/>
        <c:auto val="1"/>
        <c:lblOffset val="100"/>
        <c:noMultiLvlLbl val="0"/>
      </c:catAx>
      <c:valAx>
        <c:axId val="66040789"/>
        <c:scaling>
          <c:orientation val="maxMin"/>
          <c:max val="6.6"/>
          <c:min val="6.1"/>
        </c:scaling>
        <c:axPos val="l"/>
        <c:title>
          <c:tx>
            <c:rich>
              <a:bodyPr vert="horz" rot="-5400000" anchor="ctr"/>
              <a:lstStyle/>
              <a:p>
                <a:pPr algn="ctr">
                  <a:defRPr/>
                </a:pPr>
                <a:r>
                  <a:rPr lang="en-US" cap="none" sz="1025" b="1" i="0" u="none" baseline="0">
                    <a:latin typeface="Arial"/>
                    <a:ea typeface="Arial"/>
                    <a:cs typeface="Arial"/>
                  </a:rPr>
                  <a:t>Magnitud V                  </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125" b="0" i="0" u="none" baseline="0">
                <a:latin typeface="Arial"/>
                <a:ea typeface="Arial"/>
                <a:cs typeface="Arial"/>
              </a:defRPr>
            </a:pPr>
          </a:p>
        </c:txPr>
        <c:crossAx val="52077108"/>
        <c:crossesAt val="1"/>
        <c:crossBetween val="between"/>
        <c:dispUnits/>
        <c:majorUnit val="0.1"/>
      </c:valAx>
      <c:spPr>
        <a:solidFill>
          <a:srgbClr val="FFFFFF"/>
        </a:solidFill>
        <a:ln w="12700">
          <a:solidFill>
            <a:srgbClr val="808080"/>
          </a:solidFill>
        </a:ln>
      </c:spPr>
    </c:plotArea>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Relación netre la tasa de variación de brillo y la diferencia de magnitudes</a:t>
            </a:r>
          </a:p>
        </c:rich>
      </c:tx>
      <c:layout>
        <c:manualLayout>
          <c:xMode val="factor"/>
          <c:yMode val="factor"/>
          <c:x val="-0.016"/>
          <c:y val="0.00575"/>
        </c:manualLayout>
      </c:layout>
      <c:spPr>
        <a:noFill/>
        <a:ln>
          <a:noFill/>
        </a:ln>
      </c:spPr>
    </c:title>
    <c:plotArea>
      <c:layout>
        <c:manualLayout>
          <c:xMode val="edge"/>
          <c:yMode val="edge"/>
          <c:x val="0.05225"/>
          <c:y val="0.202"/>
          <c:w val="0.842"/>
          <c:h val="0.692"/>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trendline>
            <c:trendlineType val="poly"/>
            <c:order val="4"/>
            <c:dispEq val="0"/>
            <c:dispRSqr val="0"/>
          </c:trendline>
          <c:xVal>
            <c:numRef>
              <c:f>'FIGURA 7'!$H$27:$H$60</c:f>
            </c:numRef>
          </c:xVal>
          <c:yVal>
            <c:numRef>
              <c:f>'FIGURA 7'!$I$27:$I$60</c:f>
            </c:numRef>
          </c:yVal>
          <c:smooth val="0"/>
        </c:ser>
        <c:axId val="57496190"/>
        <c:axId val="47703663"/>
      </c:scatterChart>
      <c:valAx>
        <c:axId val="57496190"/>
        <c:scaling>
          <c:orientation val="minMax"/>
        </c:scaling>
        <c:axPos val="b"/>
        <c:delete val="0"/>
        <c:numFmt formatCode="General" sourceLinked="1"/>
        <c:majorTickMark val="out"/>
        <c:minorTickMark val="none"/>
        <c:tickLblPos val="nextTo"/>
        <c:crossAx val="47703663"/>
        <c:crosses val="autoZero"/>
        <c:crossBetween val="midCat"/>
        <c:dispUnits/>
      </c:valAx>
      <c:valAx>
        <c:axId val="47703663"/>
        <c:scaling>
          <c:orientation val="minMax"/>
        </c:scaling>
        <c:axPos val="l"/>
        <c:majorGridlines/>
        <c:delete val="0"/>
        <c:numFmt formatCode="General" sourceLinked="1"/>
        <c:majorTickMark val="out"/>
        <c:minorTickMark val="none"/>
        <c:tickLblPos val="nextTo"/>
        <c:crossAx val="57496190"/>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Relación entrela magnitu en el mínimo o en el  máximo y tasa de variación de brillo</a:t>
            </a:r>
          </a:p>
        </c:rich>
      </c:tx>
      <c:layout/>
      <c:spPr>
        <a:noFill/>
        <a:ln>
          <a:noFill/>
        </a:ln>
      </c:spPr>
    </c:title>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dLbls>
            <c:numFmt formatCode="General" sourceLinked="0"/>
            <c:showLegendKey val="0"/>
            <c:showVal val="0"/>
            <c:showBubbleSize val="0"/>
            <c:showCatName val="1"/>
            <c:showSerName val="0"/>
            <c:showPercent val="0"/>
          </c:dLbls>
          <c:trendline>
            <c:trendlineType val="poly"/>
            <c:order val="4"/>
            <c:dispEq val="1"/>
            <c:dispRSqr val="0"/>
            <c:trendlineLbl/>
          </c:trendline>
          <c:xVal>
            <c:numRef>
              <c:f>'FIGURA 7'!$E$27:$E$60</c:f>
              <c:numCache/>
            </c:numRef>
          </c:xVal>
          <c:yVal>
            <c:numRef>
              <c:f>'FIGURA 7'!$F$27:$F$60</c:f>
            </c:numRef>
          </c:yVal>
          <c:smooth val="0"/>
        </c:ser>
        <c:axId val="26679784"/>
        <c:axId val="38791465"/>
      </c:scatterChart>
      <c:valAx>
        <c:axId val="26679784"/>
        <c:scaling>
          <c:orientation val="minMax"/>
        </c:scaling>
        <c:axPos val="b"/>
        <c:delete val="0"/>
        <c:numFmt formatCode="General" sourceLinked="1"/>
        <c:majorTickMark val="out"/>
        <c:minorTickMark val="none"/>
        <c:tickLblPos val="nextTo"/>
        <c:crossAx val="38791465"/>
        <c:crosses val="autoZero"/>
        <c:crossBetween val="midCat"/>
        <c:dispUnits/>
      </c:valAx>
      <c:valAx>
        <c:axId val="38791465"/>
        <c:scaling>
          <c:orientation val="minMax"/>
        </c:scaling>
        <c:axPos val="l"/>
        <c:majorGridlines/>
        <c:delete val="0"/>
        <c:numFmt formatCode="General" sourceLinked="1"/>
        <c:majorTickMark val="out"/>
        <c:minorTickMark val="none"/>
        <c:tickLblPos val="nextTo"/>
        <c:crossAx val="26679784"/>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RELACION ENTRE TASA DE DISMINUCION DE BRILLO (MAG V/DIA) Y MAGNITUD EN EL MINIMO SIGUIENTE</a:t>
            </a:r>
          </a:p>
        </c:rich>
      </c:tx>
      <c:layout>
        <c:manualLayout>
          <c:xMode val="factor"/>
          <c:yMode val="factor"/>
          <c:x val="0.005"/>
          <c:y val="0.0065"/>
        </c:manualLayout>
      </c:layout>
      <c:spPr>
        <a:noFill/>
        <a:ln>
          <a:noFill/>
        </a:ln>
      </c:spPr>
    </c:title>
    <c:plotArea>
      <c:layout>
        <c:manualLayout>
          <c:xMode val="edge"/>
          <c:yMode val="edge"/>
          <c:x val="0.05825"/>
          <c:y val="0.17125"/>
          <c:w val="0.92525"/>
          <c:h val="0.7407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'FIGURA 7'!$E$28:$E$59</c:f>
              <c:numCache>
                <c:ptCount val="3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numCache>
            </c:numRef>
          </c:xVal>
          <c:yVal>
            <c:numRef>
              <c:f>'FIGURA 7'!$F$28:$F$59</c:f>
            </c:numRef>
          </c:yVal>
          <c:smooth val="0"/>
        </c:ser>
        <c:ser>
          <c:idx val="2"/>
          <c:order val="1"/>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marker>
          <c:xVal>
            <c:numRef>
              <c:f>'FIGURA 7'!$E$28:$E$59</c:f>
              <c:numCache>
                <c:ptCount val="3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numCache>
            </c:numRef>
          </c:xVal>
          <c:yVal>
            <c:numRef>
              <c:f>'FIGURA 7'!$G$28:$G$59</c:f>
            </c:numRef>
          </c:yVal>
          <c:smooth val="0"/>
        </c:ser>
        <c:ser>
          <c:idx val="3"/>
          <c:order val="2"/>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marker>
          <c:xVal>
            <c:numRef>
              <c:f>'FIGURA 7'!$E$28:$E$59</c:f>
              <c:numCache>
                <c:ptCount val="3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numCache>
            </c:numRef>
          </c:xVal>
          <c:yVal>
            <c:numRef>
              <c:f>'FIGURA 7'!$H$28:$H$59</c:f>
            </c:numRef>
          </c:yVal>
          <c:smooth val="0"/>
        </c:ser>
        <c:ser>
          <c:idx val="4"/>
          <c:order val="3"/>
          <c:spPr>
            <a:ln w="3175">
              <a:noFill/>
            </a:ln>
          </c:spPr>
          <c:extLst>
            <c:ext xmlns:c14="http://schemas.microsoft.com/office/drawing/2007/8/2/chart" uri="{6F2FDCE9-48DA-4B69-8628-5D25D57E5C99}">
              <c14:invertSolidFillFmt>
                <c14:spPr>
                  <a:solidFill>
                    <a:srgbClr val="000000"/>
                  </a:solidFill>
                </c14:spPr>
              </c14:invertSolidFillFmt>
            </c:ext>
          </c:extLst>
          <c:marker>
            <c:symbol val="x"/>
          </c:marker>
          <c:xVal>
            <c:numRef>
              <c:f>'FIGURA 7'!$E$28:$E$59</c:f>
              <c:numCache>
                <c:ptCount val="3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numCache>
            </c:numRef>
          </c:xVal>
          <c:yVal>
            <c:numRef>
              <c:f>'FIGURA 7'!$I$28:$I$59</c:f>
            </c:numRef>
          </c:yVal>
          <c:smooth val="0"/>
        </c:ser>
        <c:ser>
          <c:idx val="5"/>
          <c:order val="4"/>
          <c:spPr>
            <a:ln w="3175">
              <a:noFill/>
            </a:ln>
          </c:spPr>
          <c:extLst>
            <c:ext xmlns:c14="http://schemas.microsoft.com/office/drawing/2007/8/2/chart" uri="{6F2FDCE9-48DA-4B69-8628-5D25D57E5C99}">
              <c14:invertSolidFillFmt>
                <c14:spPr>
                  <a:solidFill>
                    <a:srgbClr val="000000"/>
                  </a:solidFill>
                </c14:spPr>
              </c14:invertSolidFillFmt>
            </c:ext>
          </c:extLst>
          <c:marker>
            <c:symbol val="star"/>
          </c:marker>
          <c:xVal>
            <c:numRef>
              <c:f>'FIGURA 7'!$E$28:$E$59</c:f>
              <c:numCache>
                <c:ptCount val="3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numCache>
            </c:numRef>
          </c:xVal>
          <c:yVal>
            <c:numRef>
              <c:f>'FIGURA 7'!$J$28:$J$59</c:f>
            </c:numRef>
          </c:yVal>
          <c:smooth val="0"/>
        </c:ser>
        <c:ser>
          <c:idx val="6"/>
          <c:order val="5"/>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marker>
          <c:dLbls>
            <c:numFmt formatCode="General" sourceLinked="0"/>
            <c:txPr>
              <a:bodyPr vert="horz" rot="0" anchor="ctr"/>
              <a:lstStyle/>
              <a:p>
                <a:pPr algn="ctr">
                  <a:defRPr lang="en-US" cap="none" sz="875" b="1" i="0" u="none" baseline="0">
                    <a:latin typeface="Arial"/>
                    <a:ea typeface="Arial"/>
                    <a:cs typeface="Arial"/>
                  </a:defRPr>
                </a:pPr>
              </a:p>
            </c:txPr>
            <c:showLegendKey val="0"/>
            <c:showVal val="0"/>
            <c:showBubbleSize val="0"/>
            <c:showCatName val="1"/>
            <c:showSerName val="0"/>
            <c:showPercent val="0"/>
          </c:dLbls>
          <c:xVal>
            <c:numRef>
              <c:f>'FIGURA 7'!$E$28:$E$59</c:f>
              <c:numCache>
                <c:ptCount val="3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numCache>
            </c:numRef>
          </c:xVal>
          <c:yVal>
            <c:numRef>
              <c:f>'FIGURA 7'!$K$28:$K$59</c:f>
            </c:numRef>
          </c:yVal>
          <c:smooth val="0"/>
        </c:ser>
        <c:ser>
          <c:idx val="7"/>
          <c:order val="6"/>
          <c:spPr>
            <a:ln w="3175">
              <a:noFill/>
            </a:ln>
          </c:spPr>
          <c:extLst>
            <c:ext xmlns:c14="http://schemas.microsoft.com/office/drawing/2007/8/2/chart" uri="{6F2FDCE9-48DA-4B69-8628-5D25D57E5C99}">
              <c14:invertSolidFillFmt>
                <c14:spPr>
                  <a:solidFill>
                    <a:srgbClr val="000000"/>
                  </a:solidFill>
                </c14:spPr>
              </c14:invertSolidFillFmt>
            </c:ext>
          </c:extLst>
          <c:marker>
            <c:symbol val="plus"/>
          </c:marker>
          <c:xVal>
            <c:numRef>
              <c:f>'FIGURA 7'!$E$28:$E$59</c:f>
              <c:numCache>
                <c:ptCount val="3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numCache>
            </c:numRef>
          </c:xVal>
          <c:yVal>
            <c:numRef>
              <c:f>'FIGURA 7'!$L$28:$L$59</c:f>
            </c:numRef>
          </c:yVal>
          <c:smooth val="0"/>
        </c:ser>
        <c:ser>
          <c:idx val="8"/>
          <c:order val="7"/>
          <c:spPr>
            <a:ln w="3175">
              <a:noFill/>
            </a:ln>
          </c:spPr>
          <c:extLst>
            <c:ext xmlns:c14="http://schemas.microsoft.com/office/drawing/2007/8/2/chart" uri="{6F2FDCE9-48DA-4B69-8628-5D25D57E5C99}">
              <c14:invertSolidFillFmt>
                <c14:spPr>
                  <a:solidFill>
                    <a:srgbClr val="000000"/>
                  </a:solidFill>
                </c14:spPr>
              </c14:invertSolidFillFmt>
            </c:ext>
          </c:extLst>
          <c:marker>
            <c:symbol val="dot"/>
          </c:marker>
          <c:xVal>
            <c:numRef>
              <c:f>'FIGURA 7'!$E$28:$E$59</c:f>
              <c:numCache>
                <c:ptCount val="3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numCache>
            </c:numRef>
          </c:xVal>
          <c:yVal>
            <c:numRef>
              <c:f>'FIGURA 7'!$M$28:$M$59</c:f>
            </c:numRef>
          </c:yVal>
          <c:smooth val="0"/>
        </c:ser>
        <c:ser>
          <c:idx val="9"/>
          <c:order val="8"/>
          <c:spPr>
            <a:ln w="3175">
              <a:noFill/>
            </a:ln>
          </c:spPr>
          <c:extLst>
            <c:ext xmlns:c14="http://schemas.microsoft.com/office/drawing/2007/8/2/chart" uri="{6F2FDCE9-48DA-4B69-8628-5D25D57E5C99}">
              <c14:invertSolidFillFmt>
                <c14:spPr>
                  <a:solidFill>
                    <a:srgbClr val="000000"/>
                  </a:solidFill>
                </c14:spPr>
              </c14:invertSolidFillFmt>
            </c:ext>
          </c:extLst>
          <c:marker>
            <c:symbol val="dash"/>
          </c:marker>
          <c:xVal>
            <c:numRef>
              <c:f>'FIGURA 7'!$E$28:$E$59</c:f>
              <c:numCache>
                <c:ptCount val="3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numCache>
            </c:numRef>
          </c:xVal>
          <c:yVal>
            <c:numRef>
              <c:f>'FIGURA 7'!$N$28:$N$59</c:f>
            </c:numRef>
          </c:yVal>
          <c:smooth val="0"/>
        </c:ser>
        <c:ser>
          <c:idx val="10"/>
          <c:order val="9"/>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'FIGURA 7'!$E$28:$E$59</c:f>
              <c:numCache>
                <c:ptCount val="3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numCache>
            </c:numRef>
          </c:xVal>
          <c:yVal>
            <c:numRef>
              <c:f>'FIGURA 7'!$O$28:$O$59</c:f>
            </c:numRef>
          </c:yVal>
          <c:smooth val="0"/>
        </c:ser>
        <c:ser>
          <c:idx val="1"/>
          <c:order val="10"/>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3333CC"/>
              </a:solidFill>
              <a:ln>
                <a:solidFill>
                  <a:srgbClr val="3333CC"/>
                </a:solidFill>
              </a:ln>
            </c:spPr>
          </c:marker>
          <c:trendline>
            <c:trendlineType val="linear"/>
            <c:dispEq val="1"/>
            <c:dispRSqr val="0"/>
            <c:trendlineLbl/>
          </c:trendline>
          <c:xVal>
            <c:numRef>
              <c:f>'FIGURA 7'!$E$28:$E$59</c:f>
              <c:numCache>
                <c:ptCount val="3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numCache>
            </c:numRef>
          </c:xVal>
          <c:yVal>
            <c:numRef>
              <c:f>'FIGURA 7'!$P$28:$P$59</c:f>
              <c:numCache>
                <c:ptCount val="3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numCache>
            </c:numRef>
          </c:yVal>
          <c:smooth val="0"/>
        </c:ser>
        <c:axId val="13578866"/>
        <c:axId val="55100931"/>
      </c:scatterChart>
      <c:valAx>
        <c:axId val="13578866"/>
        <c:scaling>
          <c:orientation val="minMax"/>
          <c:min val="6"/>
        </c:scaling>
        <c:axPos val="t"/>
        <c:title>
          <c:tx>
            <c:rich>
              <a:bodyPr vert="horz" rot="0" anchor="ctr"/>
              <a:lstStyle/>
              <a:p>
                <a:pPr algn="ctr">
                  <a:defRPr/>
                </a:pPr>
                <a:r>
                  <a:rPr lang="en-US" cap="none" sz="1100" b="1" i="0" u="none" baseline="0">
                    <a:latin typeface="Arial"/>
                    <a:ea typeface="Arial"/>
                    <a:cs typeface="Arial"/>
                  </a:rPr>
                  <a:t>Magnitud V en el mínimo</a:t>
                </a:r>
              </a:p>
            </c:rich>
          </c:tx>
          <c:layout/>
          <c:overlay val="0"/>
          <c:spPr>
            <a:noFill/>
            <a:ln>
              <a:noFill/>
            </a:ln>
          </c:spPr>
        </c:title>
        <c:delete val="0"/>
        <c:numFmt formatCode="General" sourceLinked="1"/>
        <c:majorTickMark val="out"/>
        <c:minorTickMark val="none"/>
        <c:tickLblPos val="nextTo"/>
        <c:txPr>
          <a:bodyPr/>
          <a:lstStyle/>
          <a:p>
            <a:pPr>
              <a:defRPr lang="en-US" cap="none" sz="1100" b="0" i="0" u="none" baseline="0">
                <a:latin typeface="Arial"/>
                <a:ea typeface="Arial"/>
                <a:cs typeface="Arial"/>
              </a:defRPr>
            </a:pPr>
          </a:p>
        </c:txPr>
        <c:crossAx val="55100931"/>
        <c:crosses val="max"/>
        <c:crossBetween val="midCat"/>
        <c:dispUnits/>
        <c:majorUnit val="0.25"/>
      </c:valAx>
      <c:valAx>
        <c:axId val="55100931"/>
        <c:scaling>
          <c:orientation val="maxMin"/>
          <c:max val="0"/>
          <c:min val="-0.09"/>
        </c:scaling>
        <c:axPos val="l"/>
        <c:title>
          <c:tx>
            <c:rich>
              <a:bodyPr vert="horz" rot="-5400000" anchor="ctr"/>
              <a:lstStyle/>
              <a:p>
                <a:pPr algn="ctr">
                  <a:defRPr/>
                </a:pPr>
                <a:r>
                  <a:rPr lang="en-US" cap="none" sz="1100" b="1" i="0" u="none" baseline="0">
                    <a:latin typeface="Arial"/>
                    <a:ea typeface="Arial"/>
                    <a:cs typeface="Arial"/>
                  </a:rPr>
                  <a:t>Tasa       V</a:t>
                </a:r>
              </a:p>
            </c:rich>
          </c:tx>
          <c:layout/>
          <c:overlay val="0"/>
          <c:spPr>
            <a:noFill/>
            <a:ln>
              <a:noFill/>
            </a:ln>
          </c:spPr>
        </c:title>
        <c:delete val="0"/>
        <c:numFmt formatCode="General" sourceLinked="1"/>
        <c:majorTickMark val="out"/>
        <c:minorTickMark val="none"/>
        <c:tickLblPos val="nextTo"/>
        <c:txPr>
          <a:bodyPr/>
          <a:lstStyle/>
          <a:p>
            <a:pPr>
              <a:defRPr lang="en-US" cap="none" sz="1100" b="0" i="0" u="none" baseline="0">
                <a:latin typeface="Arial"/>
                <a:ea typeface="Arial"/>
                <a:cs typeface="Arial"/>
              </a:defRPr>
            </a:pPr>
          </a:p>
        </c:txPr>
        <c:crossAx val="13578866"/>
        <c:crosses val="max"/>
        <c:crossBetween val="midCat"/>
        <c:dispUnits/>
        <c:majorUnit val="0.015"/>
      </c:valAx>
      <c:spPr>
        <a:solidFill>
          <a:srgbClr val="FFFFFF"/>
        </a:solidFill>
        <a:ln w="12700">
          <a:solidFill>
            <a:srgbClr val="808080"/>
          </a:solidFill>
        </a:ln>
      </c:spPr>
    </c:plotArea>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Curva de luz de U Monocerotis (2003-2004)</a:t>
            </a:r>
          </a:p>
        </c:rich>
      </c:tx>
      <c:layout/>
      <c:spPr>
        <a:noFill/>
        <a:ln>
          <a:noFill/>
        </a:ln>
      </c:spPr>
    </c:title>
    <c:plotArea>
      <c:layout>
        <c:manualLayout>
          <c:xMode val="edge"/>
          <c:yMode val="edge"/>
          <c:x val="0.011"/>
          <c:y val="0.08775"/>
          <c:w val="0.886"/>
          <c:h val="0.871"/>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80"/>
              </a:solidFill>
              <a:ln>
                <a:solidFill>
                  <a:srgbClr val="000080"/>
                </a:solidFill>
              </a:ln>
            </c:spPr>
          </c:marker>
          <c:xVal>
            <c:strRef>
              <c:f>'FIGURA 3'!$Z$7:$Z$114</c:f>
              <c:strCache>
                <c:ptCount val="10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strCache>
            </c:strRef>
          </c:xVal>
          <c:yVal>
            <c:numRef>
              <c:f>'FIGURA 3'!$AA$7:$AA$114</c:f>
              <c:numCache>
                <c:ptCount val="10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numCache>
            </c:numRef>
          </c:yVal>
          <c:smooth val="0"/>
        </c:ser>
        <c:ser>
          <c:idx val="1"/>
          <c:order val="1"/>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0080"/>
              </a:solidFill>
              <a:ln>
                <a:solidFill>
                  <a:srgbClr val="000080"/>
                </a:solidFill>
              </a:ln>
            </c:spPr>
          </c:marker>
          <c:xVal>
            <c:strRef>
              <c:f>'FIGURA 3'!$Z$7:$Z$114</c:f>
              <c:strCache>
                <c:ptCount val="10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strCache>
            </c:strRef>
          </c:xVal>
          <c:yVal>
            <c:numRef>
              <c:f>'FIGURA 3'!$AB$7:$AB$114</c:f>
              <c:numCache>
                <c:ptCount val="10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numCache>
            </c:numRef>
          </c:yVal>
          <c:smooth val="0"/>
        </c:ser>
        <c:ser>
          <c:idx val="2"/>
          <c:order val="2"/>
          <c:spPr>
            <a:ln w="3175">
              <a:noFill/>
            </a:ln>
          </c:spPr>
          <c:extLst>
            <c:ext xmlns:c14="http://schemas.microsoft.com/office/drawing/2007/8/2/chart" uri="{6F2FDCE9-48DA-4B69-8628-5D25D57E5C99}">
              <c14:invertSolidFillFmt>
                <c14:spPr>
                  <a:solidFill>
                    <a:srgbClr val="000000"/>
                  </a:solidFill>
                </c14:spPr>
              </c14:invertSolidFillFmt>
            </c:ext>
          </c:extLst>
          <c:marker>
            <c:symbol val="star"/>
            <c:size val="5"/>
            <c:spPr>
              <a:solidFill>
                <a:srgbClr val="000080"/>
              </a:solidFill>
              <a:ln>
                <a:solidFill>
                  <a:srgbClr val="000080"/>
                </a:solidFill>
              </a:ln>
            </c:spPr>
          </c:marker>
          <c:xVal>
            <c:strRef>
              <c:f>'FIGURA 3'!$Z$7:$Z$114</c:f>
              <c:strCache>
                <c:ptCount val="10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strCache>
            </c:strRef>
          </c:xVal>
          <c:yVal>
            <c:numRef>
              <c:f>'FIGURA 3'!$AC$7:$AC$114</c:f>
              <c:numCache>
                <c:ptCount val="10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numCache>
            </c:numRef>
          </c:yVal>
          <c:smooth val="0"/>
        </c:ser>
        <c:ser>
          <c:idx val="3"/>
          <c:order val="3"/>
          <c:spPr>
            <a:ln w="3175">
              <a:noFill/>
            </a:ln>
          </c:spPr>
          <c:extLst>
            <c:ext xmlns:c14="http://schemas.microsoft.com/office/drawing/2007/8/2/chart" uri="{6F2FDCE9-48DA-4B69-8628-5D25D57E5C99}">
              <c14:invertSolidFillFmt>
                <c14:spPr>
                  <a:solidFill>
                    <a:srgbClr val="000000"/>
                  </a:solidFill>
                </c14:spPr>
              </c14:invertSolidFillFmt>
            </c:ext>
          </c:extLst>
          <c:marker>
            <c:symbol val="x"/>
          </c:marker>
          <c:xVal>
            <c:strRef>
              <c:f>'FIGURA 3'!$Z$7:$Z$114</c:f>
              <c:strCache>
                <c:ptCount val="10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strCache>
            </c:strRef>
          </c:xVal>
          <c:yVal>
            <c:numRef>
              <c:f>'FIGURA 3'!$AD$7:$AD$114</c:f>
              <c:numCache>
                <c:ptCount val="10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numCache>
            </c:numRef>
          </c:yVal>
          <c:smooth val="0"/>
        </c:ser>
        <c:ser>
          <c:idx val="4"/>
          <c:order val="4"/>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xVal>
            <c:strRef>
              <c:f>'FIGURA 3'!$Z$7:$Z$114</c:f>
              <c:strCache>
                <c:ptCount val="10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strCache>
            </c:strRef>
          </c:xVal>
          <c:yVal>
            <c:numRef>
              <c:f>'FIGURA 3'!$AE$7:$AE$114</c:f>
              <c:numCache>
                <c:ptCount val="10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numCache>
            </c:numRef>
          </c:yVal>
          <c:smooth val="0"/>
        </c:ser>
        <c:axId val="11432036"/>
        <c:axId val="35779461"/>
      </c:scatterChart>
      <c:valAx>
        <c:axId val="11432036"/>
        <c:scaling>
          <c:orientation val="minMax"/>
          <c:max val="38105"/>
          <c:min val="37945"/>
        </c:scaling>
        <c:axPos val="t"/>
        <c:title>
          <c:tx>
            <c:rich>
              <a:bodyPr vert="horz" rot="0" anchor="ctr"/>
              <a:lstStyle/>
              <a:p>
                <a:pPr algn="ctr">
                  <a:defRPr/>
                </a:pPr>
                <a:r>
                  <a:rPr lang="en-US" cap="none" sz="1200" b="1" i="0" u="none" baseline="0">
                    <a:latin typeface="Arial"/>
                    <a:ea typeface="Arial"/>
                    <a:cs typeface="Arial"/>
                  </a:rPr>
                  <a:t>Fecha de observación</a:t>
                </a:r>
              </a:p>
            </c:rich>
          </c:tx>
          <c:layout/>
          <c:overlay val="0"/>
          <c:spPr>
            <a:noFill/>
            <a:ln>
              <a:noFill/>
            </a:ln>
          </c:spPr>
        </c:title>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35779461"/>
        <c:crosses val="max"/>
        <c:crossBetween val="midCat"/>
        <c:dispUnits/>
        <c:majorUnit val="30"/>
      </c:valAx>
      <c:valAx>
        <c:axId val="35779461"/>
        <c:scaling>
          <c:orientation val="maxMin"/>
          <c:max val="8"/>
          <c:min val="5"/>
        </c:scaling>
        <c:axPos val="l"/>
        <c:title>
          <c:tx>
            <c:rich>
              <a:bodyPr vert="horz" rot="-5400000" anchor="ctr"/>
              <a:lstStyle/>
              <a:p>
                <a:pPr algn="ctr">
                  <a:defRPr/>
                </a:pPr>
                <a:r>
                  <a:rPr lang="en-US" cap="none" sz="1200" b="1" i="0" u="none" baseline="0">
                    <a:latin typeface="Arial"/>
                    <a:ea typeface="Arial"/>
                    <a:cs typeface="Arial"/>
                  </a:rPr>
                  <a:t>Magnitud visual</a:t>
                </a:r>
              </a:p>
            </c:rich>
          </c:tx>
          <c:layout/>
          <c:overlay val="0"/>
          <c:spPr>
            <a:noFill/>
            <a:ln>
              <a:noFill/>
            </a:ln>
          </c:spPr>
        </c:title>
        <c:majorGridlines/>
        <c:delete val="0"/>
        <c:numFmt formatCode="0.0" sourceLinked="0"/>
        <c:majorTickMark val="out"/>
        <c:minorTickMark val="none"/>
        <c:tickLblPos val="nextTo"/>
        <c:txPr>
          <a:bodyPr/>
          <a:lstStyle/>
          <a:p>
            <a:pPr>
              <a:defRPr lang="en-US" cap="none" sz="900" b="0" i="0" u="none" baseline="0">
                <a:latin typeface="Arial"/>
                <a:ea typeface="Arial"/>
                <a:cs typeface="Arial"/>
              </a:defRPr>
            </a:pPr>
          </a:p>
        </c:txPr>
        <c:crossAx val="11432036"/>
        <c:crosses val="max"/>
        <c:crossBetween val="midCat"/>
        <c:dispUnits/>
        <c:majorUnit val="0.5"/>
      </c:valAx>
      <c:spPr>
        <a:solidFill>
          <a:srgbClr val="FFFFFF"/>
        </a:solidFill>
        <a:ln w="12700">
          <a:solidFill>
            <a:srgbClr val="808080"/>
          </a:solidFill>
        </a:ln>
      </c:spPr>
    </c:plotArea>
    <c:legend>
      <c:legendPos val="r"/>
      <c:layout>
        <c:manualLayout>
          <c:xMode val="edge"/>
          <c:yMode val="edge"/>
          <c:x val="0.905"/>
          <c:y val="0.33775"/>
        </c:manualLayout>
      </c:layout>
      <c:overlay val="0"/>
    </c:legend>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75" b="1" i="0" u="none" baseline="0">
                <a:latin typeface="Arial"/>
                <a:ea typeface="Arial"/>
                <a:cs typeface="Arial"/>
              </a:rPr>
              <a:t>Curva de luz de U Monocerotis</a:t>
            </a:r>
            <a:r>
              <a:rPr lang="en-US" cap="none" sz="1200" b="1" i="0" u="none" baseline="0">
                <a:latin typeface="Arial"/>
                <a:ea typeface="Arial"/>
                <a:cs typeface="Arial"/>
              </a:rPr>
              <a:t>
Xavier Bros  (2003-2004)</a:t>
            </a:r>
          </a:p>
        </c:rich>
      </c:tx>
      <c:layout/>
      <c:spPr>
        <a:noFill/>
        <a:ln>
          <a:noFill/>
        </a:ln>
      </c:spPr>
    </c:title>
    <c:plotArea>
      <c:layout>
        <c:manualLayout>
          <c:xMode val="edge"/>
          <c:yMode val="edge"/>
          <c:x val="0.071"/>
          <c:y val="0.1715"/>
          <c:w val="0.929"/>
          <c:h val="0.73"/>
        </c:manualLayout>
      </c:layout>
      <c:scatterChart>
        <c:scatterStyle val="smoothMarker"/>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xVal>
            <c:strRef>
              <c:f>'FIGURA 3'!$D$152:$D$186</c:f>
              <c:strCache>
                <c:ptCount val="3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strCache>
            </c:strRef>
          </c:xVal>
          <c:yVal>
            <c:numRef>
              <c:f>'FIGURA 3'!$E$152:$E$186</c:f>
              <c:numCache>
                <c:ptCount val="3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numCache>
            </c:numRef>
          </c:yVal>
          <c:smooth val="1"/>
        </c:ser>
        <c:axId val="53579694"/>
        <c:axId val="12455199"/>
      </c:scatterChart>
      <c:valAx>
        <c:axId val="53579694"/>
        <c:scaling>
          <c:orientation val="minMax"/>
          <c:max val="38135"/>
          <c:min val="37965"/>
        </c:scaling>
        <c:axPos val="t"/>
        <c:title>
          <c:tx>
            <c:rich>
              <a:bodyPr vert="horz" rot="0" anchor="ctr"/>
              <a:lstStyle/>
              <a:p>
                <a:pPr algn="ctr">
                  <a:defRPr/>
                </a:pPr>
                <a:r>
                  <a:rPr lang="en-US" cap="none" sz="1050" b="1" i="0" u="none" baseline="0">
                    <a:latin typeface="Arial"/>
                    <a:ea typeface="Arial"/>
                    <a:cs typeface="Arial"/>
                  </a:rPr>
                  <a:t>Fecha de Observación</a:t>
                </a:r>
              </a:p>
            </c:rich>
          </c:tx>
          <c:layout/>
          <c:overlay val="0"/>
          <c:spPr>
            <a:noFill/>
            <a:ln>
              <a:noFill/>
            </a:ln>
          </c:spPr>
        </c:title>
        <c:delete val="0"/>
        <c:numFmt formatCode="d\-m\-yy" sourceLinked="0"/>
        <c:majorTickMark val="out"/>
        <c:minorTickMark val="none"/>
        <c:tickLblPos val="nextTo"/>
        <c:txPr>
          <a:bodyPr/>
          <a:lstStyle/>
          <a:p>
            <a:pPr>
              <a:defRPr lang="en-US" cap="none" sz="1000" b="1" i="0" u="none" baseline="0">
                <a:latin typeface="Arial"/>
                <a:ea typeface="Arial"/>
                <a:cs typeface="Arial"/>
              </a:defRPr>
            </a:pPr>
          </a:p>
        </c:txPr>
        <c:crossAx val="12455199"/>
        <c:crosses val="max"/>
        <c:crossBetween val="midCat"/>
        <c:dispUnits/>
        <c:majorUnit val="30"/>
      </c:valAx>
      <c:valAx>
        <c:axId val="12455199"/>
        <c:scaling>
          <c:orientation val="maxMin"/>
          <c:max val="8"/>
          <c:min val="5"/>
        </c:scaling>
        <c:axPos val="l"/>
        <c:title>
          <c:tx>
            <c:rich>
              <a:bodyPr vert="horz" rot="-5400000" anchor="ctr"/>
              <a:lstStyle/>
              <a:p>
                <a:pPr algn="ctr">
                  <a:defRPr/>
                </a:pPr>
                <a:r>
                  <a:rPr lang="en-US" cap="none" sz="1050" b="1" i="0" u="none" baseline="0">
                    <a:latin typeface="Arial"/>
                    <a:ea typeface="Arial"/>
                    <a:cs typeface="Arial"/>
                  </a:rPr>
                  <a:t>Magnitud visual</a:t>
                </a:r>
              </a:p>
            </c:rich>
          </c:tx>
          <c:layout/>
          <c:overlay val="0"/>
          <c:spPr>
            <a:noFill/>
            <a:ln>
              <a:noFill/>
            </a:ln>
          </c:spPr>
        </c:title>
        <c:majorGridlines/>
        <c:delete val="0"/>
        <c:numFmt formatCode="0.0" sourceLinked="0"/>
        <c:majorTickMark val="out"/>
        <c:minorTickMark val="none"/>
        <c:tickLblPos val="nextTo"/>
        <c:txPr>
          <a:bodyPr/>
          <a:lstStyle/>
          <a:p>
            <a:pPr>
              <a:defRPr lang="en-US" cap="none" sz="1000" b="1" i="0" u="none" baseline="0">
                <a:latin typeface="Arial"/>
                <a:ea typeface="Arial"/>
                <a:cs typeface="Arial"/>
              </a:defRPr>
            </a:pPr>
          </a:p>
        </c:txPr>
        <c:crossAx val="53579694"/>
        <c:crosses val="max"/>
        <c:crossBetween val="midCat"/>
        <c:dispUnits/>
        <c:majorUnit val="0.5"/>
      </c:valAx>
      <c:spPr>
        <a:solidFill>
          <a:srgbClr val="FFFFFF"/>
        </a:solidFill>
        <a:ln w="12700">
          <a:solidFill>
            <a:srgbClr val="808080"/>
          </a:solidFill>
        </a:ln>
      </c:spPr>
    </c:plotArea>
    <c:plotVisOnly val="1"/>
    <c:dispBlanksAs val="gap"/>
    <c:showDLblsOverMax val="0"/>
  </c:chart>
  <c:txPr>
    <a:bodyPr vert="horz" rot="0"/>
    <a:lstStyle/>
    <a:p>
      <a:pPr>
        <a:defRPr lang="en-US" cap="none" sz="115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Magnitud media de U Monocerotis
</a:t>
            </a:r>
            <a:r>
              <a:rPr lang="en-US" cap="none" sz="1075" b="1" i="0" u="none" baseline="0">
                <a:latin typeface="Arial"/>
                <a:ea typeface="Arial"/>
                <a:cs typeface="Arial"/>
              </a:rPr>
              <a:t>(promedio de 485 mediciones)</a:t>
            </a:r>
          </a:p>
        </c:rich>
      </c:tx>
      <c:layout/>
      <c:spPr>
        <a:noFill/>
        <a:ln>
          <a:noFill/>
        </a:ln>
      </c:spPr>
    </c:title>
    <c:plotArea>
      <c:layout>
        <c:manualLayout>
          <c:xMode val="edge"/>
          <c:yMode val="edge"/>
          <c:x val="0.077"/>
          <c:y val="0.16875"/>
          <c:w val="0.881"/>
          <c:h val="0.7612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0.00" sourceLinked="0"/>
            <c:txPr>
              <a:bodyPr vert="horz" rot="0" anchor="ctr"/>
              <a:lstStyle/>
              <a:p>
                <a:pPr algn="ctr">
                  <a:defRPr lang="en-US" cap="none" sz="1025" b="1" i="0" u="none" baseline="0">
                    <a:latin typeface="Arial"/>
                    <a:ea typeface="Arial"/>
                    <a:cs typeface="Arial"/>
                  </a:defRPr>
                </a:pPr>
              </a:p>
            </c:txPr>
            <c:dLblPos val="inEnd"/>
            <c:showLegendKey val="0"/>
            <c:showVal val="1"/>
            <c:showBubbleSize val="0"/>
            <c:showCatName val="0"/>
            <c:showSerName val="0"/>
            <c:showPercent val="0"/>
          </c:dLbls>
          <c:cat>
            <c:strRef>
              <c:f>'FIGURA 3'!$S$124:$S$127</c:f>
              <c:strCache/>
            </c:strRef>
          </c:cat>
          <c:val>
            <c:numRef>
              <c:f>'FIGURA 3'!$T$124:$T$127</c:f>
              <c:numCache>
                <c:ptCount val="4"/>
                <c:pt idx="0">
                  <c:v>0</c:v>
                </c:pt>
                <c:pt idx="1">
                  <c:v>0</c:v>
                </c:pt>
                <c:pt idx="2">
                  <c:v>0</c:v>
                </c:pt>
                <c:pt idx="3">
                  <c:v>0</c:v>
                </c:pt>
              </c:numCache>
            </c:numRef>
          </c:val>
        </c:ser>
        <c:axId val="44987928"/>
        <c:axId val="2238169"/>
      </c:barChart>
      <c:catAx>
        <c:axId val="44987928"/>
        <c:scaling>
          <c:orientation val="minMax"/>
        </c:scaling>
        <c:axPos val="t"/>
        <c:title>
          <c:tx>
            <c:rich>
              <a:bodyPr vert="horz" rot="0" anchor="ctr"/>
              <a:lstStyle/>
              <a:p>
                <a:pPr algn="ctr">
                  <a:defRPr/>
                </a:pPr>
                <a:r>
                  <a:rPr lang="en-US" cap="none" sz="1025" b="1" i="0" u="none" baseline="0">
                    <a:latin typeface="Arial"/>
                    <a:ea typeface="Arial"/>
                    <a:cs typeface="Arial"/>
                  </a:rPr>
                  <a:t>Temporada de observación</a:t>
                </a:r>
              </a:p>
            </c:rich>
          </c:tx>
          <c:layout/>
          <c:overlay val="0"/>
          <c:spPr>
            <a:noFill/>
            <a:ln>
              <a:noFill/>
            </a:ln>
          </c:spPr>
        </c:title>
        <c:delete val="0"/>
        <c:numFmt formatCode="General" sourceLinked="1"/>
        <c:majorTickMark val="out"/>
        <c:minorTickMark val="none"/>
        <c:tickLblPos val="nextTo"/>
        <c:txPr>
          <a:bodyPr/>
          <a:lstStyle/>
          <a:p>
            <a:pPr>
              <a:defRPr lang="en-US" cap="none" sz="1025" b="1" i="0" u="none" baseline="0">
                <a:latin typeface="Arial"/>
                <a:ea typeface="Arial"/>
                <a:cs typeface="Arial"/>
              </a:defRPr>
            </a:pPr>
          </a:p>
        </c:txPr>
        <c:crossAx val="2238169"/>
        <c:crosses val="max"/>
        <c:auto val="1"/>
        <c:lblOffset val="100"/>
        <c:noMultiLvlLbl val="0"/>
      </c:catAx>
      <c:valAx>
        <c:axId val="2238169"/>
        <c:scaling>
          <c:orientation val="maxMin"/>
          <c:max val="6.5"/>
          <c:min val="6.1"/>
        </c:scaling>
        <c:axPos val="l"/>
        <c:title>
          <c:tx>
            <c:rich>
              <a:bodyPr vert="horz" rot="-5400000" anchor="ctr"/>
              <a:lstStyle/>
              <a:p>
                <a:pPr algn="ctr">
                  <a:defRPr/>
                </a:pPr>
                <a:r>
                  <a:rPr lang="en-US" cap="none" sz="1025" b="1" i="0" u="none" baseline="0">
                    <a:latin typeface="Arial"/>
                    <a:ea typeface="Arial"/>
                    <a:cs typeface="Arial"/>
                  </a:rPr>
                  <a:t>Magnitud media visual</a:t>
                </a:r>
              </a:p>
            </c:rich>
          </c:tx>
          <c:layout/>
          <c:overlay val="0"/>
          <c:spPr>
            <a:noFill/>
            <a:ln>
              <a:noFill/>
            </a:ln>
          </c:spPr>
        </c:title>
        <c:majorGridlines/>
        <c:delete val="0"/>
        <c:numFmt formatCode="0.00" sourceLinked="0"/>
        <c:majorTickMark val="out"/>
        <c:minorTickMark val="none"/>
        <c:tickLblPos val="nextTo"/>
        <c:txPr>
          <a:bodyPr/>
          <a:lstStyle/>
          <a:p>
            <a:pPr>
              <a:defRPr lang="en-US" cap="none" sz="1025" b="1" i="0" u="none" baseline="0">
                <a:latin typeface="Arial"/>
                <a:ea typeface="Arial"/>
                <a:cs typeface="Arial"/>
              </a:defRPr>
            </a:pPr>
          </a:p>
        </c:txPr>
        <c:crossAx val="44987928"/>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Magnitud máxima y mínima de U Mon - Comparativa observaciones-catálogo</a:t>
            </a:r>
          </a:p>
        </c:rich>
      </c:tx>
      <c:layout/>
      <c:spPr>
        <a:noFill/>
        <a:ln>
          <a:noFill/>
        </a:ln>
      </c:spPr>
    </c:title>
    <c:plotArea>
      <c:layout>
        <c:manualLayout>
          <c:xMode val="edge"/>
          <c:yMode val="edge"/>
          <c:x val="0.0705"/>
          <c:y val="0.1865"/>
          <c:w val="0.78"/>
          <c:h val="0.745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strRef>
              <c:f>'FIGURA 3'!$U$124:$U$128</c:f>
              <c:strCache/>
            </c:strRef>
          </c:cat>
          <c:val>
            <c:numRef>
              <c:f>'FIGURA 3'!$V$124:$V$128</c:f>
              <c:numCache>
                <c:ptCount val="5"/>
                <c:pt idx="0">
                  <c:v>0</c:v>
                </c:pt>
                <c:pt idx="1">
                  <c:v>0</c:v>
                </c:pt>
                <c:pt idx="2">
                  <c:v>0</c:v>
                </c:pt>
                <c:pt idx="3">
                  <c:v>0</c:v>
                </c:pt>
                <c:pt idx="4">
                  <c:v>0</c:v>
                </c:pt>
              </c:numCache>
            </c:numRef>
          </c:val>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strRef>
              <c:f>'FIGURA 3'!$U$124:$U$128</c:f>
              <c:strCache/>
            </c:strRef>
          </c:cat>
          <c:val>
            <c:numRef>
              <c:f>'FIGURA 3'!$W$124:$W$128</c:f>
              <c:numCache>
                <c:ptCount val="5"/>
                <c:pt idx="0">
                  <c:v>0</c:v>
                </c:pt>
                <c:pt idx="1">
                  <c:v>0</c:v>
                </c:pt>
                <c:pt idx="2">
                  <c:v>0</c:v>
                </c:pt>
                <c:pt idx="3">
                  <c:v>0</c:v>
                </c:pt>
                <c:pt idx="4">
                  <c:v>0</c:v>
                </c:pt>
              </c:numCache>
            </c:numRef>
          </c:val>
        </c:ser>
        <c:axId val="20143522"/>
        <c:axId val="47073971"/>
      </c:barChart>
      <c:catAx>
        <c:axId val="20143522"/>
        <c:scaling>
          <c:orientation val="minMax"/>
        </c:scaling>
        <c:axPos val="t"/>
        <c:title>
          <c:tx>
            <c:rich>
              <a:bodyPr vert="horz" rot="0" anchor="ctr"/>
              <a:lstStyle/>
              <a:p>
                <a:pPr algn="ctr">
                  <a:defRPr/>
                </a:pPr>
                <a:r>
                  <a:rPr lang="en-US" cap="none" sz="1000" b="1" i="0" u="none" baseline="0">
                    <a:latin typeface="Arial"/>
                    <a:ea typeface="Arial"/>
                    <a:cs typeface="Arial"/>
                  </a:rPr>
                  <a:t>Temporada de observación</a:t>
                </a:r>
              </a:p>
            </c:rich>
          </c:tx>
          <c:layout/>
          <c:overlay val="0"/>
          <c:spPr>
            <a:noFill/>
            <a:ln>
              <a:noFill/>
            </a:ln>
          </c:spPr>
        </c:title>
        <c:delete val="0"/>
        <c:numFmt formatCode="General" sourceLinked="1"/>
        <c:majorTickMark val="out"/>
        <c:minorTickMark val="none"/>
        <c:tickLblPos val="nextTo"/>
        <c:crossAx val="47073971"/>
        <c:crosses val="max"/>
        <c:auto val="1"/>
        <c:lblOffset val="100"/>
        <c:noMultiLvlLbl val="0"/>
      </c:catAx>
      <c:valAx>
        <c:axId val="47073971"/>
        <c:scaling>
          <c:orientation val="maxMin"/>
          <c:max val="10"/>
          <c:min val="5"/>
        </c:scaling>
        <c:axPos val="l"/>
        <c:title>
          <c:tx>
            <c:rich>
              <a:bodyPr vert="horz" rot="-5400000" anchor="ctr"/>
              <a:lstStyle/>
              <a:p>
                <a:pPr algn="ctr">
                  <a:defRPr/>
                </a:pPr>
                <a:r>
                  <a:rPr lang="en-US" cap="none" sz="1000" b="1" i="0" u="none" baseline="0">
                    <a:latin typeface="Arial"/>
                    <a:ea typeface="Arial"/>
                    <a:cs typeface="Arial"/>
                  </a:rPr>
                  <a:t>Magnitud visual</a:t>
                </a:r>
              </a:p>
            </c:rich>
          </c:tx>
          <c:layout/>
          <c:overlay val="0"/>
          <c:spPr>
            <a:noFill/>
            <a:ln>
              <a:noFill/>
            </a:ln>
          </c:spPr>
        </c:title>
        <c:majorGridlines/>
        <c:delete val="0"/>
        <c:numFmt formatCode="0.0" sourceLinked="0"/>
        <c:majorTickMark val="out"/>
        <c:minorTickMark val="none"/>
        <c:tickLblPos val="nextTo"/>
        <c:crossAx val="20143522"/>
        <c:crossesAt val="1"/>
        <c:crossBetween val="between"/>
        <c:dispUnits/>
        <c:majorUnit val="0.5"/>
      </c:valAx>
      <c:spPr>
        <a:solidFill>
          <a:srgbClr val="C0C0C0"/>
        </a:solidFill>
        <a:ln w="12700">
          <a:solidFill>
            <a:srgbClr val="808080"/>
          </a:solidFill>
        </a:ln>
      </c:spPr>
    </c:plotArea>
    <c:legend>
      <c:legendPos val="r"/>
      <c:layout>
        <c:manualLayout>
          <c:xMode val="edge"/>
          <c:yMode val="edge"/>
          <c:x val="0.8735"/>
          <c:y val="0.487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Curva de U Mon - Xavier Bros (2004-2005)</a:t>
            </a:r>
          </a:p>
        </c:rich>
      </c:tx>
      <c:layout/>
      <c:spPr>
        <a:noFill/>
        <a:ln>
          <a:noFill/>
        </a:ln>
      </c:spPr>
    </c:title>
    <c:plotArea>
      <c:layout>
        <c:manualLayout>
          <c:xMode val="edge"/>
          <c:yMode val="edge"/>
          <c:x val="0.07075"/>
          <c:y val="0.10925"/>
          <c:w val="0.92925"/>
          <c:h val="0.7882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xVal>
            <c:strRef>
              <c:f>'FIGURAS 4,5,6'!$B$16:$B$41</c:f>
              <c:strCache>
                <c:ptCount val="26"/>
                <c:pt idx="0">
                  <c:v>38323</c:v>
                </c:pt>
                <c:pt idx="1">
                  <c:v>38336</c:v>
                </c:pt>
                <c:pt idx="2">
                  <c:v>38339</c:v>
                </c:pt>
                <c:pt idx="3">
                  <c:v>38345</c:v>
                </c:pt>
                <c:pt idx="4">
                  <c:v>38347</c:v>
                </c:pt>
                <c:pt idx="5">
                  <c:v>38350</c:v>
                </c:pt>
                <c:pt idx="6">
                  <c:v>38353</c:v>
                </c:pt>
                <c:pt idx="7">
                  <c:v>38354</c:v>
                </c:pt>
                <c:pt idx="8">
                  <c:v>38358</c:v>
                </c:pt>
                <c:pt idx="9">
                  <c:v>38363</c:v>
                </c:pt>
                <c:pt idx="10">
                  <c:v>38366</c:v>
                </c:pt>
                <c:pt idx="11">
                  <c:v>38374</c:v>
                </c:pt>
                <c:pt idx="12">
                  <c:v>38381</c:v>
                </c:pt>
                <c:pt idx="13">
                  <c:v>38384</c:v>
                </c:pt>
                <c:pt idx="14">
                  <c:v>38393</c:v>
                </c:pt>
                <c:pt idx="15">
                  <c:v>38397</c:v>
                </c:pt>
                <c:pt idx="16">
                  <c:v>38400</c:v>
                </c:pt>
                <c:pt idx="17">
                  <c:v>38402</c:v>
                </c:pt>
                <c:pt idx="18">
                  <c:v>38409</c:v>
                </c:pt>
                <c:pt idx="19">
                  <c:v>38417</c:v>
                </c:pt>
                <c:pt idx="20">
                  <c:v>38419</c:v>
                </c:pt>
                <c:pt idx="21">
                  <c:v>38423</c:v>
                </c:pt>
                <c:pt idx="22">
                  <c:v>38429</c:v>
                </c:pt>
                <c:pt idx="23">
                  <c:v>38435</c:v>
                </c:pt>
                <c:pt idx="24">
                  <c:v>38437</c:v>
                </c:pt>
                <c:pt idx="25">
                  <c:v>38451</c:v>
                </c:pt>
              </c:strCache>
            </c:strRef>
          </c:xVal>
          <c:yVal>
            <c:numRef>
              <c:f>'FIGURAS 4,5,6'!$C$16:$C$41</c:f>
              <c:numCache>
                <c:ptCount val="26"/>
                <c:pt idx="0">
                  <c:v>6.69</c:v>
                </c:pt>
                <c:pt idx="1">
                  <c:v>7.36</c:v>
                </c:pt>
                <c:pt idx="2">
                  <c:v>7.31</c:v>
                </c:pt>
                <c:pt idx="3">
                  <c:v>6.42</c:v>
                </c:pt>
                <c:pt idx="4">
                  <c:v>6.28</c:v>
                </c:pt>
                <c:pt idx="5">
                  <c:v>6.17</c:v>
                </c:pt>
                <c:pt idx="6">
                  <c:v>6.14</c:v>
                </c:pt>
                <c:pt idx="7">
                  <c:v>6.01</c:v>
                </c:pt>
                <c:pt idx="8">
                  <c:v>6.14</c:v>
                </c:pt>
                <c:pt idx="9">
                  <c:v>6.37</c:v>
                </c:pt>
                <c:pt idx="10">
                  <c:v>6.43</c:v>
                </c:pt>
                <c:pt idx="11">
                  <c:v>6.42</c:v>
                </c:pt>
                <c:pt idx="12">
                  <c:v>6.54</c:v>
                </c:pt>
                <c:pt idx="13">
                  <c:v>6.46</c:v>
                </c:pt>
                <c:pt idx="14">
                  <c:v>6.22</c:v>
                </c:pt>
                <c:pt idx="15">
                  <c:v>6.26</c:v>
                </c:pt>
                <c:pt idx="16">
                  <c:v>6.11</c:v>
                </c:pt>
                <c:pt idx="17">
                  <c:v>6.17</c:v>
                </c:pt>
                <c:pt idx="18">
                  <c:v>6.48</c:v>
                </c:pt>
                <c:pt idx="19">
                  <c:v>6.76</c:v>
                </c:pt>
                <c:pt idx="20">
                  <c:v>6.71</c:v>
                </c:pt>
                <c:pt idx="21">
                  <c:v>6.8</c:v>
                </c:pt>
                <c:pt idx="22">
                  <c:v>6.47</c:v>
                </c:pt>
                <c:pt idx="23">
                  <c:v>6.33</c:v>
                </c:pt>
                <c:pt idx="24">
                  <c:v>6.14</c:v>
                </c:pt>
                <c:pt idx="25">
                  <c:v>5.95</c:v>
                </c:pt>
              </c:numCache>
            </c:numRef>
          </c:yVal>
          <c:smooth val="0"/>
        </c:ser>
        <c:axId val="21012556"/>
        <c:axId val="54895277"/>
      </c:scatterChart>
      <c:valAx>
        <c:axId val="21012556"/>
        <c:scaling>
          <c:orientation val="minMax"/>
          <c:max val="38455"/>
          <c:min val="38320"/>
        </c:scaling>
        <c:axPos val="t"/>
        <c:title>
          <c:tx>
            <c:rich>
              <a:bodyPr vert="horz" rot="0" anchor="ctr"/>
              <a:lstStyle/>
              <a:p>
                <a:pPr algn="ctr">
                  <a:defRPr/>
                </a:pPr>
                <a:r>
                  <a:rPr lang="en-US" cap="none" sz="1125" b="1" i="0" u="none" baseline="0">
                    <a:latin typeface="Arial"/>
                    <a:ea typeface="Arial"/>
                    <a:cs typeface="Arial"/>
                  </a:rPr>
                  <a:t>Fecha de observación</a:t>
                </a:r>
              </a:p>
            </c:rich>
          </c:tx>
          <c:layout/>
          <c:overlay val="0"/>
          <c:spPr>
            <a:noFill/>
            <a:ln>
              <a:noFill/>
            </a:ln>
          </c:spPr>
        </c:title>
        <c:delete val="0"/>
        <c:numFmt formatCode="d\-m\-yy" sourceLinked="0"/>
        <c:majorTickMark val="out"/>
        <c:minorTickMark val="none"/>
        <c:tickLblPos val="nextTo"/>
        <c:crossAx val="54895277"/>
        <c:crosses val="max"/>
        <c:crossBetween val="midCat"/>
        <c:dispUnits/>
        <c:majorUnit val="30"/>
      </c:valAx>
      <c:valAx>
        <c:axId val="54895277"/>
        <c:scaling>
          <c:orientation val="maxMin"/>
          <c:max val="8"/>
          <c:min val="5"/>
        </c:scaling>
        <c:axPos val="l"/>
        <c:title>
          <c:tx>
            <c:rich>
              <a:bodyPr vert="horz" rot="-5400000" anchor="ctr"/>
              <a:lstStyle/>
              <a:p>
                <a:pPr algn="ctr">
                  <a:defRPr/>
                </a:pPr>
                <a:r>
                  <a:rPr lang="en-US" cap="none" sz="1125" b="1" i="0" u="none" baseline="0">
                    <a:latin typeface="Arial"/>
                    <a:ea typeface="Arial"/>
                    <a:cs typeface="Arial"/>
                  </a:rPr>
                  <a:t>Magnitud visual</a:t>
                </a:r>
              </a:p>
            </c:rich>
          </c:tx>
          <c:layout/>
          <c:overlay val="0"/>
          <c:spPr>
            <a:noFill/>
            <a:ln>
              <a:noFill/>
            </a:ln>
          </c:spPr>
        </c:title>
        <c:majorGridlines/>
        <c:delete val="0"/>
        <c:numFmt formatCode="0.0" sourceLinked="0"/>
        <c:majorTickMark val="out"/>
        <c:minorTickMark val="none"/>
        <c:tickLblPos val="nextTo"/>
        <c:crossAx val="21012556"/>
        <c:crosses val="max"/>
        <c:crossBetween val="midCat"/>
        <c:dispUnits/>
        <c:majorUnit val="0.5"/>
      </c:valAx>
      <c:spPr>
        <a:solidFill>
          <a:srgbClr val="FFFFFF"/>
        </a:solidFill>
        <a:ln w="12700">
          <a:solidFill>
            <a:srgbClr val="808080"/>
          </a:solidFill>
        </a:ln>
      </c:spPr>
    </c:plotArea>
    <c:plotVisOnly val="1"/>
    <c:dispBlanksAs val="gap"/>
    <c:showDLblsOverMax val="0"/>
  </c:chart>
  <c:txPr>
    <a:bodyPr vert="horz" rot="0"/>
    <a:lstStyle/>
    <a:p>
      <a:pPr>
        <a:defRPr lang="en-US" cap="none" sz="11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Curva de luz de U Mon - 2004-2005</a:t>
            </a:r>
          </a:p>
        </c:rich>
      </c:tx>
      <c:layout/>
      <c:spPr>
        <a:noFill/>
        <a:ln>
          <a:noFill/>
        </a:ln>
      </c:spPr>
    </c:title>
    <c:plotArea>
      <c:layout>
        <c:manualLayout>
          <c:xMode val="edge"/>
          <c:yMode val="edge"/>
          <c:x val="0.0555"/>
          <c:y val="0.11625"/>
          <c:w val="0.78775"/>
          <c:h val="0.8025"/>
        </c:manualLayout>
      </c:layout>
      <c:scatterChart>
        <c:scatterStyle val="lineMarker"/>
        <c:varyColors val="0"/>
        <c:ser>
          <c:idx val="0"/>
          <c:order val="0"/>
          <c:tx>
            <c:strRef>
              <c:f>'FIGURAS 4,5,6'!$N$58</c:f>
              <c:strCache>
                <c:ptCount val="1"/>
                <c:pt idx="0">
                  <c:v>1 Medición</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339933"/>
              </a:solidFill>
              <a:ln>
                <a:solidFill>
                  <a:srgbClr val="339933"/>
                </a:solidFill>
              </a:ln>
            </c:spPr>
          </c:marker>
          <c:xVal>
            <c:strRef>
              <c:f>'FIGURAS 4,5,6'!$M$59:$M$155</c:f>
              <c:strCache>
                <c:ptCount val="97"/>
                <c:pt idx="0">
                  <c:v>38286</c:v>
                </c:pt>
                <c:pt idx="1">
                  <c:v>38298</c:v>
                </c:pt>
                <c:pt idx="2">
                  <c:v>38305</c:v>
                </c:pt>
                <c:pt idx="3">
                  <c:v>38311</c:v>
                </c:pt>
                <c:pt idx="4">
                  <c:v>38320</c:v>
                </c:pt>
                <c:pt idx="5">
                  <c:v>38323</c:v>
                </c:pt>
                <c:pt idx="6">
                  <c:v>38328</c:v>
                </c:pt>
                <c:pt idx="7">
                  <c:v>38331</c:v>
                </c:pt>
                <c:pt idx="8">
                  <c:v>38336</c:v>
                </c:pt>
                <c:pt idx="9">
                  <c:v>38338</c:v>
                </c:pt>
                <c:pt idx="10">
                  <c:v>38338</c:v>
                </c:pt>
                <c:pt idx="11">
                  <c:v>38339</c:v>
                </c:pt>
                <c:pt idx="12">
                  <c:v>38339</c:v>
                </c:pt>
                <c:pt idx="13">
                  <c:v>38339</c:v>
                </c:pt>
                <c:pt idx="14">
                  <c:v>38340</c:v>
                </c:pt>
                <c:pt idx="15">
                  <c:v>38345</c:v>
                </c:pt>
                <c:pt idx="16">
                  <c:v>38345</c:v>
                </c:pt>
                <c:pt idx="17">
                  <c:v>38347</c:v>
                </c:pt>
                <c:pt idx="18">
                  <c:v>38349</c:v>
                </c:pt>
                <c:pt idx="19">
                  <c:v>38350</c:v>
                </c:pt>
                <c:pt idx="20">
                  <c:v>38350</c:v>
                </c:pt>
                <c:pt idx="21">
                  <c:v>38350</c:v>
                </c:pt>
                <c:pt idx="22">
                  <c:v>38353</c:v>
                </c:pt>
                <c:pt idx="23">
                  <c:v>38353</c:v>
                </c:pt>
                <c:pt idx="24">
                  <c:v>38353</c:v>
                </c:pt>
                <c:pt idx="25">
                  <c:v>38353</c:v>
                </c:pt>
                <c:pt idx="26">
                  <c:v>38353</c:v>
                </c:pt>
                <c:pt idx="27">
                  <c:v>38353</c:v>
                </c:pt>
                <c:pt idx="28">
                  <c:v>38354</c:v>
                </c:pt>
                <c:pt idx="29">
                  <c:v>38354</c:v>
                </c:pt>
                <c:pt idx="30">
                  <c:v>38358</c:v>
                </c:pt>
                <c:pt idx="31">
                  <c:v>38358</c:v>
                </c:pt>
                <c:pt idx="32">
                  <c:v>38358</c:v>
                </c:pt>
                <c:pt idx="33">
                  <c:v>38360</c:v>
                </c:pt>
                <c:pt idx="34">
                  <c:v>38361</c:v>
                </c:pt>
                <c:pt idx="35">
                  <c:v>38363</c:v>
                </c:pt>
                <c:pt idx="36">
                  <c:v>38363</c:v>
                </c:pt>
                <c:pt idx="37">
                  <c:v>38365</c:v>
                </c:pt>
                <c:pt idx="38">
                  <c:v>38366</c:v>
                </c:pt>
                <c:pt idx="39">
                  <c:v>38366</c:v>
                </c:pt>
                <c:pt idx="40">
                  <c:v>38367</c:v>
                </c:pt>
                <c:pt idx="41">
                  <c:v>38370</c:v>
                </c:pt>
                <c:pt idx="42">
                  <c:v>38371</c:v>
                </c:pt>
                <c:pt idx="43">
                  <c:v>38374</c:v>
                </c:pt>
                <c:pt idx="44">
                  <c:v>38374</c:v>
                </c:pt>
                <c:pt idx="45">
                  <c:v>38377</c:v>
                </c:pt>
                <c:pt idx="46">
                  <c:v>38381</c:v>
                </c:pt>
                <c:pt idx="47">
                  <c:v>38382</c:v>
                </c:pt>
                <c:pt idx="48">
                  <c:v>38383</c:v>
                </c:pt>
                <c:pt idx="49">
                  <c:v>38384</c:v>
                </c:pt>
                <c:pt idx="50">
                  <c:v>38384</c:v>
                </c:pt>
                <c:pt idx="51">
                  <c:v>38384</c:v>
                </c:pt>
                <c:pt idx="52">
                  <c:v>38384</c:v>
                </c:pt>
                <c:pt idx="53">
                  <c:v>38388</c:v>
                </c:pt>
                <c:pt idx="54">
                  <c:v>38392</c:v>
                </c:pt>
                <c:pt idx="55">
                  <c:v>38393</c:v>
                </c:pt>
                <c:pt idx="56">
                  <c:v>38396</c:v>
                </c:pt>
                <c:pt idx="57">
                  <c:v>38397</c:v>
                </c:pt>
                <c:pt idx="58">
                  <c:v>38397</c:v>
                </c:pt>
                <c:pt idx="59">
                  <c:v>38400</c:v>
                </c:pt>
                <c:pt idx="60">
                  <c:v>38402</c:v>
                </c:pt>
                <c:pt idx="61">
                  <c:v>38402</c:v>
                </c:pt>
                <c:pt idx="62">
                  <c:v>38402</c:v>
                </c:pt>
                <c:pt idx="63">
                  <c:v>38402</c:v>
                </c:pt>
                <c:pt idx="64">
                  <c:v>38405</c:v>
                </c:pt>
                <c:pt idx="65">
                  <c:v>38409</c:v>
                </c:pt>
                <c:pt idx="66">
                  <c:v>38409</c:v>
                </c:pt>
                <c:pt idx="67">
                  <c:v>38409</c:v>
                </c:pt>
                <c:pt idx="68">
                  <c:v>38412</c:v>
                </c:pt>
                <c:pt idx="69">
                  <c:v>38414</c:v>
                </c:pt>
                <c:pt idx="70">
                  <c:v>38415</c:v>
                </c:pt>
                <c:pt idx="71">
                  <c:v>38416</c:v>
                </c:pt>
                <c:pt idx="72">
                  <c:v>38417</c:v>
                </c:pt>
                <c:pt idx="73">
                  <c:v>38417</c:v>
                </c:pt>
                <c:pt idx="74">
                  <c:v>38417</c:v>
                </c:pt>
                <c:pt idx="75">
                  <c:v>38419</c:v>
                </c:pt>
                <c:pt idx="76">
                  <c:v>38419</c:v>
                </c:pt>
                <c:pt idx="77">
                  <c:v>38423</c:v>
                </c:pt>
                <c:pt idx="78">
                  <c:v>38423</c:v>
                </c:pt>
                <c:pt idx="79">
                  <c:v>38424</c:v>
                </c:pt>
                <c:pt idx="80">
                  <c:v>38429</c:v>
                </c:pt>
                <c:pt idx="81">
                  <c:v>38433</c:v>
                </c:pt>
                <c:pt idx="82">
                  <c:v>38435</c:v>
                </c:pt>
                <c:pt idx="83">
                  <c:v>38437</c:v>
                </c:pt>
                <c:pt idx="84">
                  <c:v>38437</c:v>
                </c:pt>
                <c:pt idx="85">
                  <c:v>38438</c:v>
                </c:pt>
                <c:pt idx="86">
                  <c:v>38443</c:v>
                </c:pt>
                <c:pt idx="87">
                  <c:v>38447</c:v>
                </c:pt>
                <c:pt idx="88">
                  <c:v>38447</c:v>
                </c:pt>
                <c:pt idx="89">
                  <c:v>38451</c:v>
                </c:pt>
                <c:pt idx="90">
                  <c:v>38452</c:v>
                </c:pt>
                <c:pt idx="91">
                  <c:v>38452</c:v>
                </c:pt>
                <c:pt idx="92">
                  <c:v>38457</c:v>
                </c:pt>
                <c:pt idx="93">
                  <c:v>38464</c:v>
                </c:pt>
                <c:pt idx="94">
                  <c:v>38469</c:v>
                </c:pt>
                <c:pt idx="95">
                  <c:v>38479</c:v>
                </c:pt>
                <c:pt idx="96">
                  <c:v>38479</c:v>
                </c:pt>
              </c:strCache>
            </c:strRef>
          </c:xVal>
          <c:yVal>
            <c:numRef>
              <c:f>'FIGURAS 4,5,6'!$N$59:$N$155</c:f>
              <c:numCache>
                <c:ptCount val="97"/>
                <c:pt idx="0">
                  <c:v>7.14</c:v>
                </c:pt>
                <c:pt idx="1">
                  <c:v>6.13</c:v>
                </c:pt>
                <c:pt idx="2">
                  <c:v>6.11</c:v>
                </c:pt>
                <c:pt idx="3">
                  <c:v>6.17</c:v>
                </c:pt>
                <c:pt idx="4">
                  <c:v>6.23</c:v>
                </c:pt>
                <c:pt idx="5">
                  <c:v>6.69</c:v>
                </c:pt>
                <c:pt idx="6">
                  <c:v>7.09</c:v>
                </c:pt>
                <c:pt idx="7">
                  <c:v>7.17</c:v>
                </c:pt>
                <c:pt idx="8">
                  <c:v>7.36</c:v>
                </c:pt>
                <c:pt idx="14">
                  <c:v>7.06</c:v>
                </c:pt>
                <c:pt idx="17">
                  <c:v>6.28</c:v>
                </c:pt>
                <c:pt idx="33">
                  <c:v>6.44</c:v>
                </c:pt>
                <c:pt idx="34">
                  <c:v>6.39</c:v>
                </c:pt>
                <c:pt idx="40">
                  <c:v>6.36</c:v>
                </c:pt>
                <c:pt idx="42">
                  <c:v>6.45</c:v>
                </c:pt>
                <c:pt idx="45">
                  <c:v>6.38</c:v>
                </c:pt>
                <c:pt idx="46">
                  <c:v>6.54</c:v>
                </c:pt>
                <c:pt idx="47">
                  <c:v>6.44</c:v>
                </c:pt>
                <c:pt idx="53">
                  <c:v>6.3</c:v>
                </c:pt>
                <c:pt idx="54">
                  <c:v>6.15</c:v>
                </c:pt>
                <c:pt idx="55">
                  <c:v>6.22</c:v>
                </c:pt>
                <c:pt idx="56">
                  <c:v>6.18</c:v>
                </c:pt>
                <c:pt idx="59">
                  <c:v>6.11</c:v>
                </c:pt>
                <c:pt idx="64">
                  <c:v>6.28</c:v>
                </c:pt>
                <c:pt idx="69">
                  <c:v>6.63</c:v>
                </c:pt>
                <c:pt idx="79">
                  <c:v>6.66</c:v>
                </c:pt>
                <c:pt idx="80">
                  <c:v>6.47</c:v>
                </c:pt>
                <c:pt idx="81">
                  <c:v>6.25</c:v>
                </c:pt>
                <c:pt idx="82">
                  <c:v>6.33</c:v>
                </c:pt>
                <c:pt idx="89">
                  <c:v>5.95</c:v>
                </c:pt>
                <c:pt idx="92">
                  <c:v>6.17</c:v>
                </c:pt>
                <c:pt idx="93">
                  <c:v>6.33</c:v>
                </c:pt>
              </c:numCache>
            </c:numRef>
          </c:yVal>
          <c:smooth val="0"/>
        </c:ser>
        <c:ser>
          <c:idx val="1"/>
          <c:order val="1"/>
          <c:tx>
            <c:strRef>
              <c:f>'FIGURAS 4,5,6'!$O$58</c:f>
              <c:strCache>
                <c:ptCount val="1"/>
                <c:pt idx="0">
                  <c:v>2 Mediciones</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3333CC"/>
              </a:solidFill>
              <a:ln>
                <a:solidFill>
                  <a:srgbClr val="3333CC"/>
                </a:solidFill>
              </a:ln>
            </c:spPr>
          </c:marker>
          <c:xVal>
            <c:strRef>
              <c:f>'FIGURAS 4,5,6'!$M$59:$M$155</c:f>
              <c:strCache>
                <c:ptCount val="97"/>
                <c:pt idx="0">
                  <c:v>38286</c:v>
                </c:pt>
                <c:pt idx="1">
                  <c:v>38298</c:v>
                </c:pt>
                <c:pt idx="2">
                  <c:v>38305</c:v>
                </c:pt>
                <c:pt idx="3">
                  <c:v>38311</c:v>
                </c:pt>
                <c:pt idx="4">
                  <c:v>38320</c:v>
                </c:pt>
                <c:pt idx="5">
                  <c:v>38323</c:v>
                </c:pt>
                <c:pt idx="6">
                  <c:v>38328</c:v>
                </c:pt>
                <c:pt idx="7">
                  <c:v>38331</c:v>
                </c:pt>
                <c:pt idx="8">
                  <c:v>38336</c:v>
                </c:pt>
                <c:pt idx="9">
                  <c:v>38338</c:v>
                </c:pt>
                <c:pt idx="10">
                  <c:v>38338</c:v>
                </c:pt>
                <c:pt idx="11">
                  <c:v>38339</c:v>
                </c:pt>
                <c:pt idx="12">
                  <c:v>38339</c:v>
                </c:pt>
                <c:pt idx="13">
                  <c:v>38339</c:v>
                </c:pt>
                <c:pt idx="14">
                  <c:v>38340</c:v>
                </c:pt>
                <c:pt idx="15">
                  <c:v>38345</c:v>
                </c:pt>
                <c:pt idx="16">
                  <c:v>38345</c:v>
                </c:pt>
                <c:pt idx="17">
                  <c:v>38347</c:v>
                </c:pt>
                <c:pt idx="18">
                  <c:v>38349</c:v>
                </c:pt>
                <c:pt idx="19">
                  <c:v>38350</c:v>
                </c:pt>
                <c:pt idx="20">
                  <c:v>38350</c:v>
                </c:pt>
                <c:pt idx="21">
                  <c:v>38350</c:v>
                </c:pt>
                <c:pt idx="22">
                  <c:v>38353</c:v>
                </c:pt>
                <c:pt idx="23">
                  <c:v>38353</c:v>
                </c:pt>
                <c:pt idx="24">
                  <c:v>38353</c:v>
                </c:pt>
                <c:pt idx="25">
                  <c:v>38353</c:v>
                </c:pt>
                <c:pt idx="26">
                  <c:v>38353</c:v>
                </c:pt>
                <c:pt idx="27">
                  <c:v>38353</c:v>
                </c:pt>
                <c:pt idx="28">
                  <c:v>38354</c:v>
                </c:pt>
                <c:pt idx="29">
                  <c:v>38354</c:v>
                </c:pt>
                <c:pt idx="30">
                  <c:v>38358</c:v>
                </c:pt>
                <c:pt idx="31">
                  <c:v>38358</c:v>
                </c:pt>
                <c:pt idx="32">
                  <c:v>38358</c:v>
                </c:pt>
                <c:pt idx="33">
                  <c:v>38360</c:v>
                </c:pt>
                <c:pt idx="34">
                  <c:v>38361</c:v>
                </c:pt>
                <c:pt idx="35">
                  <c:v>38363</c:v>
                </c:pt>
                <c:pt idx="36">
                  <c:v>38363</c:v>
                </c:pt>
                <c:pt idx="37">
                  <c:v>38365</c:v>
                </c:pt>
                <c:pt idx="38">
                  <c:v>38366</c:v>
                </c:pt>
                <c:pt idx="39">
                  <c:v>38366</c:v>
                </c:pt>
                <c:pt idx="40">
                  <c:v>38367</c:v>
                </c:pt>
                <c:pt idx="41">
                  <c:v>38370</c:v>
                </c:pt>
                <c:pt idx="42">
                  <c:v>38371</c:v>
                </c:pt>
                <c:pt idx="43">
                  <c:v>38374</c:v>
                </c:pt>
                <c:pt idx="44">
                  <c:v>38374</c:v>
                </c:pt>
                <c:pt idx="45">
                  <c:v>38377</c:v>
                </c:pt>
                <c:pt idx="46">
                  <c:v>38381</c:v>
                </c:pt>
                <c:pt idx="47">
                  <c:v>38382</c:v>
                </c:pt>
                <c:pt idx="48">
                  <c:v>38383</c:v>
                </c:pt>
                <c:pt idx="49">
                  <c:v>38384</c:v>
                </c:pt>
                <c:pt idx="50">
                  <c:v>38384</c:v>
                </c:pt>
                <c:pt idx="51">
                  <c:v>38384</c:v>
                </c:pt>
                <c:pt idx="52">
                  <c:v>38384</c:v>
                </c:pt>
                <c:pt idx="53">
                  <c:v>38388</c:v>
                </c:pt>
                <c:pt idx="54">
                  <c:v>38392</c:v>
                </c:pt>
                <c:pt idx="55">
                  <c:v>38393</c:v>
                </c:pt>
                <c:pt idx="56">
                  <c:v>38396</c:v>
                </c:pt>
                <c:pt idx="57">
                  <c:v>38397</c:v>
                </c:pt>
                <c:pt idx="58">
                  <c:v>38397</c:v>
                </c:pt>
                <c:pt idx="59">
                  <c:v>38400</c:v>
                </c:pt>
                <c:pt idx="60">
                  <c:v>38402</c:v>
                </c:pt>
                <c:pt idx="61">
                  <c:v>38402</c:v>
                </c:pt>
                <c:pt idx="62">
                  <c:v>38402</c:v>
                </c:pt>
                <c:pt idx="63">
                  <c:v>38402</c:v>
                </c:pt>
                <c:pt idx="64">
                  <c:v>38405</c:v>
                </c:pt>
                <c:pt idx="65">
                  <c:v>38409</c:v>
                </c:pt>
                <c:pt idx="66">
                  <c:v>38409</c:v>
                </c:pt>
                <c:pt idx="67">
                  <c:v>38409</c:v>
                </c:pt>
                <c:pt idx="68">
                  <c:v>38412</c:v>
                </c:pt>
                <c:pt idx="69">
                  <c:v>38414</c:v>
                </c:pt>
                <c:pt idx="70">
                  <c:v>38415</c:v>
                </c:pt>
                <c:pt idx="71">
                  <c:v>38416</c:v>
                </c:pt>
                <c:pt idx="72">
                  <c:v>38417</c:v>
                </c:pt>
                <c:pt idx="73">
                  <c:v>38417</c:v>
                </c:pt>
                <c:pt idx="74">
                  <c:v>38417</c:v>
                </c:pt>
                <c:pt idx="75">
                  <c:v>38419</c:v>
                </c:pt>
                <c:pt idx="76">
                  <c:v>38419</c:v>
                </c:pt>
                <c:pt idx="77">
                  <c:v>38423</c:v>
                </c:pt>
                <c:pt idx="78">
                  <c:v>38423</c:v>
                </c:pt>
                <c:pt idx="79">
                  <c:v>38424</c:v>
                </c:pt>
                <c:pt idx="80">
                  <c:v>38429</c:v>
                </c:pt>
                <c:pt idx="81">
                  <c:v>38433</c:v>
                </c:pt>
                <c:pt idx="82">
                  <c:v>38435</c:v>
                </c:pt>
                <c:pt idx="83">
                  <c:v>38437</c:v>
                </c:pt>
                <c:pt idx="84">
                  <c:v>38437</c:v>
                </c:pt>
                <c:pt idx="85">
                  <c:v>38438</c:v>
                </c:pt>
                <c:pt idx="86">
                  <c:v>38443</c:v>
                </c:pt>
                <c:pt idx="87">
                  <c:v>38447</c:v>
                </c:pt>
                <c:pt idx="88">
                  <c:v>38447</c:v>
                </c:pt>
                <c:pt idx="89">
                  <c:v>38451</c:v>
                </c:pt>
                <c:pt idx="90">
                  <c:v>38452</c:v>
                </c:pt>
                <c:pt idx="91">
                  <c:v>38452</c:v>
                </c:pt>
                <c:pt idx="92">
                  <c:v>38457</c:v>
                </c:pt>
                <c:pt idx="93">
                  <c:v>38464</c:v>
                </c:pt>
                <c:pt idx="94">
                  <c:v>38469</c:v>
                </c:pt>
                <c:pt idx="95">
                  <c:v>38479</c:v>
                </c:pt>
                <c:pt idx="96">
                  <c:v>38479</c:v>
                </c:pt>
              </c:strCache>
            </c:strRef>
          </c:xVal>
          <c:yVal>
            <c:numRef>
              <c:f>'FIGURAS 4,5,6'!$O$59:$O$155</c:f>
              <c:numCache>
                <c:ptCount val="97"/>
                <c:pt idx="10">
                  <c:v>7.33</c:v>
                </c:pt>
                <c:pt idx="16">
                  <c:v>6.325</c:v>
                </c:pt>
                <c:pt idx="29">
                  <c:v>6.035</c:v>
                </c:pt>
                <c:pt idx="32">
                  <c:v>6.14</c:v>
                </c:pt>
                <c:pt idx="36">
                  <c:v>6.355</c:v>
                </c:pt>
                <c:pt idx="39">
                  <c:v>6.41</c:v>
                </c:pt>
                <c:pt idx="44">
                  <c:v>6.41</c:v>
                </c:pt>
                <c:pt idx="58">
                  <c:v>6.105</c:v>
                </c:pt>
                <c:pt idx="71">
                  <c:v>7</c:v>
                </c:pt>
                <c:pt idx="74">
                  <c:v>6.82</c:v>
                </c:pt>
                <c:pt idx="76">
                  <c:v>6.835</c:v>
                </c:pt>
                <c:pt idx="78">
                  <c:v>6.855</c:v>
                </c:pt>
                <c:pt idx="84">
                  <c:v>6.15</c:v>
                </c:pt>
                <c:pt idx="88">
                  <c:v>5.895</c:v>
                </c:pt>
                <c:pt idx="91">
                  <c:v>6.08</c:v>
                </c:pt>
                <c:pt idx="96">
                  <c:v>6.345</c:v>
                </c:pt>
              </c:numCache>
            </c:numRef>
          </c:yVal>
          <c:smooth val="0"/>
        </c:ser>
        <c:ser>
          <c:idx val="2"/>
          <c:order val="2"/>
          <c:tx>
            <c:strRef>
              <c:f>'FIGURAS 4,5,6'!$P$58</c:f>
              <c:strCache>
                <c:ptCount val="1"/>
                <c:pt idx="0">
                  <c:v>3 Mediciones</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xVal>
            <c:strRef>
              <c:f>'FIGURAS 4,5,6'!$M$59:$M$155</c:f>
              <c:strCache>
                <c:ptCount val="97"/>
                <c:pt idx="0">
                  <c:v>38286</c:v>
                </c:pt>
                <c:pt idx="1">
                  <c:v>38298</c:v>
                </c:pt>
                <c:pt idx="2">
                  <c:v>38305</c:v>
                </c:pt>
                <c:pt idx="3">
                  <c:v>38311</c:v>
                </c:pt>
                <c:pt idx="4">
                  <c:v>38320</c:v>
                </c:pt>
                <c:pt idx="5">
                  <c:v>38323</c:v>
                </c:pt>
                <c:pt idx="6">
                  <c:v>38328</c:v>
                </c:pt>
                <c:pt idx="7">
                  <c:v>38331</c:v>
                </c:pt>
                <c:pt idx="8">
                  <c:v>38336</c:v>
                </c:pt>
                <c:pt idx="9">
                  <c:v>38338</c:v>
                </c:pt>
                <c:pt idx="10">
                  <c:v>38338</c:v>
                </c:pt>
                <c:pt idx="11">
                  <c:v>38339</c:v>
                </c:pt>
                <c:pt idx="12">
                  <c:v>38339</c:v>
                </c:pt>
                <c:pt idx="13">
                  <c:v>38339</c:v>
                </c:pt>
                <c:pt idx="14">
                  <c:v>38340</c:v>
                </c:pt>
                <c:pt idx="15">
                  <c:v>38345</c:v>
                </c:pt>
                <c:pt idx="16">
                  <c:v>38345</c:v>
                </c:pt>
                <c:pt idx="17">
                  <c:v>38347</c:v>
                </c:pt>
                <c:pt idx="18">
                  <c:v>38349</c:v>
                </c:pt>
                <c:pt idx="19">
                  <c:v>38350</c:v>
                </c:pt>
                <c:pt idx="20">
                  <c:v>38350</c:v>
                </c:pt>
                <c:pt idx="21">
                  <c:v>38350</c:v>
                </c:pt>
                <c:pt idx="22">
                  <c:v>38353</c:v>
                </c:pt>
                <c:pt idx="23">
                  <c:v>38353</c:v>
                </c:pt>
                <c:pt idx="24">
                  <c:v>38353</c:v>
                </c:pt>
                <c:pt idx="25">
                  <c:v>38353</c:v>
                </c:pt>
                <c:pt idx="26">
                  <c:v>38353</c:v>
                </c:pt>
                <c:pt idx="27">
                  <c:v>38353</c:v>
                </c:pt>
                <c:pt idx="28">
                  <c:v>38354</c:v>
                </c:pt>
                <c:pt idx="29">
                  <c:v>38354</c:v>
                </c:pt>
                <c:pt idx="30">
                  <c:v>38358</c:v>
                </c:pt>
                <c:pt idx="31">
                  <c:v>38358</c:v>
                </c:pt>
                <c:pt idx="32">
                  <c:v>38358</c:v>
                </c:pt>
                <c:pt idx="33">
                  <c:v>38360</c:v>
                </c:pt>
                <c:pt idx="34">
                  <c:v>38361</c:v>
                </c:pt>
                <c:pt idx="35">
                  <c:v>38363</c:v>
                </c:pt>
                <c:pt idx="36">
                  <c:v>38363</c:v>
                </c:pt>
                <c:pt idx="37">
                  <c:v>38365</c:v>
                </c:pt>
                <c:pt idx="38">
                  <c:v>38366</c:v>
                </c:pt>
                <c:pt idx="39">
                  <c:v>38366</c:v>
                </c:pt>
                <c:pt idx="40">
                  <c:v>38367</c:v>
                </c:pt>
                <c:pt idx="41">
                  <c:v>38370</c:v>
                </c:pt>
                <c:pt idx="42">
                  <c:v>38371</c:v>
                </c:pt>
                <c:pt idx="43">
                  <c:v>38374</c:v>
                </c:pt>
                <c:pt idx="44">
                  <c:v>38374</c:v>
                </c:pt>
                <c:pt idx="45">
                  <c:v>38377</c:v>
                </c:pt>
                <c:pt idx="46">
                  <c:v>38381</c:v>
                </c:pt>
                <c:pt idx="47">
                  <c:v>38382</c:v>
                </c:pt>
                <c:pt idx="48">
                  <c:v>38383</c:v>
                </c:pt>
                <c:pt idx="49">
                  <c:v>38384</c:v>
                </c:pt>
                <c:pt idx="50">
                  <c:v>38384</c:v>
                </c:pt>
                <c:pt idx="51">
                  <c:v>38384</c:v>
                </c:pt>
                <c:pt idx="52">
                  <c:v>38384</c:v>
                </c:pt>
                <c:pt idx="53">
                  <c:v>38388</c:v>
                </c:pt>
                <c:pt idx="54">
                  <c:v>38392</c:v>
                </c:pt>
                <c:pt idx="55">
                  <c:v>38393</c:v>
                </c:pt>
                <c:pt idx="56">
                  <c:v>38396</c:v>
                </c:pt>
                <c:pt idx="57">
                  <c:v>38397</c:v>
                </c:pt>
                <c:pt idx="58">
                  <c:v>38397</c:v>
                </c:pt>
                <c:pt idx="59">
                  <c:v>38400</c:v>
                </c:pt>
                <c:pt idx="60">
                  <c:v>38402</c:v>
                </c:pt>
                <c:pt idx="61">
                  <c:v>38402</c:v>
                </c:pt>
                <c:pt idx="62">
                  <c:v>38402</c:v>
                </c:pt>
                <c:pt idx="63">
                  <c:v>38402</c:v>
                </c:pt>
                <c:pt idx="64">
                  <c:v>38405</c:v>
                </c:pt>
                <c:pt idx="65">
                  <c:v>38409</c:v>
                </c:pt>
                <c:pt idx="66">
                  <c:v>38409</c:v>
                </c:pt>
                <c:pt idx="67">
                  <c:v>38409</c:v>
                </c:pt>
                <c:pt idx="68">
                  <c:v>38412</c:v>
                </c:pt>
                <c:pt idx="69">
                  <c:v>38414</c:v>
                </c:pt>
                <c:pt idx="70">
                  <c:v>38415</c:v>
                </c:pt>
                <c:pt idx="71">
                  <c:v>38416</c:v>
                </c:pt>
                <c:pt idx="72">
                  <c:v>38417</c:v>
                </c:pt>
                <c:pt idx="73">
                  <c:v>38417</c:v>
                </c:pt>
                <c:pt idx="74">
                  <c:v>38417</c:v>
                </c:pt>
                <c:pt idx="75">
                  <c:v>38419</c:v>
                </c:pt>
                <c:pt idx="76">
                  <c:v>38419</c:v>
                </c:pt>
                <c:pt idx="77">
                  <c:v>38423</c:v>
                </c:pt>
                <c:pt idx="78">
                  <c:v>38423</c:v>
                </c:pt>
                <c:pt idx="79">
                  <c:v>38424</c:v>
                </c:pt>
                <c:pt idx="80">
                  <c:v>38429</c:v>
                </c:pt>
                <c:pt idx="81">
                  <c:v>38433</c:v>
                </c:pt>
                <c:pt idx="82">
                  <c:v>38435</c:v>
                </c:pt>
                <c:pt idx="83">
                  <c:v>38437</c:v>
                </c:pt>
                <c:pt idx="84">
                  <c:v>38437</c:v>
                </c:pt>
                <c:pt idx="85">
                  <c:v>38438</c:v>
                </c:pt>
                <c:pt idx="86">
                  <c:v>38443</c:v>
                </c:pt>
                <c:pt idx="87">
                  <c:v>38447</c:v>
                </c:pt>
                <c:pt idx="88">
                  <c:v>38447</c:v>
                </c:pt>
                <c:pt idx="89">
                  <c:v>38451</c:v>
                </c:pt>
                <c:pt idx="90">
                  <c:v>38452</c:v>
                </c:pt>
                <c:pt idx="91">
                  <c:v>38452</c:v>
                </c:pt>
                <c:pt idx="92">
                  <c:v>38457</c:v>
                </c:pt>
                <c:pt idx="93">
                  <c:v>38464</c:v>
                </c:pt>
                <c:pt idx="94">
                  <c:v>38469</c:v>
                </c:pt>
                <c:pt idx="95">
                  <c:v>38479</c:v>
                </c:pt>
                <c:pt idx="96">
                  <c:v>38479</c:v>
                </c:pt>
              </c:strCache>
            </c:strRef>
          </c:xVal>
          <c:yVal>
            <c:numRef>
              <c:f>'FIGURAS 4,5,6'!$P$59:$P$155</c:f>
              <c:numCache>
                <c:ptCount val="97"/>
                <c:pt idx="13">
                  <c:v>7.303333333333334</c:v>
                </c:pt>
                <c:pt idx="21">
                  <c:v>6.13</c:v>
                </c:pt>
                <c:pt idx="67">
                  <c:v>6.3133333333333335</c:v>
                </c:pt>
              </c:numCache>
            </c:numRef>
          </c:yVal>
          <c:smooth val="0"/>
        </c:ser>
        <c:ser>
          <c:idx val="3"/>
          <c:order val="3"/>
          <c:tx>
            <c:strRef>
              <c:f>'FIGURAS 4,5,6'!$Q$58</c:f>
              <c:strCache>
                <c:ptCount val="1"/>
                <c:pt idx="0">
                  <c:v>&gt;3 Mediciones</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xVal>
            <c:strRef>
              <c:f>'FIGURAS 4,5,6'!$M$59:$M$155</c:f>
              <c:strCache>
                <c:ptCount val="97"/>
                <c:pt idx="0">
                  <c:v>38286</c:v>
                </c:pt>
                <c:pt idx="1">
                  <c:v>38298</c:v>
                </c:pt>
                <c:pt idx="2">
                  <c:v>38305</c:v>
                </c:pt>
                <c:pt idx="3">
                  <c:v>38311</c:v>
                </c:pt>
                <c:pt idx="4">
                  <c:v>38320</c:v>
                </c:pt>
                <c:pt idx="5">
                  <c:v>38323</c:v>
                </c:pt>
                <c:pt idx="6">
                  <c:v>38328</c:v>
                </c:pt>
                <c:pt idx="7">
                  <c:v>38331</c:v>
                </c:pt>
                <c:pt idx="8">
                  <c:v>38336</c:v>
                </c:pt>
                <c:pt idx="9">
                  <c:v>38338</c:v>
                </c:pt>
                <c:pt idx="10">
                  <c:v>38338</c:v>
                </c:pt>
                <c:pt idx="11">
                  <c:v>38339</c:v>
                </c:pt>
                <c:pt idx="12">
                  <c:v>38339</c:v>
                </c:pt>
                <c:pt idx="13">
                  <c:v>38339</c:v>
                </c:pt>
                <c:pt idx="14">
                  <c:v>38340</c:v>
                </c:pt>
                <c:pt idx="15">
                  <c:v>38345</c:v>
                </c:pt>
                <c:pt idx="16">
                  <c:v>38345</c:v>
                </c:pt>
                <c:pt idx="17">
                  <c:v>38347</c:v>
                </c:pt>
                <c:pt idx="18">
                  <c:v>38349</c:v>
                </c:pt>
                <c:pt idx="19">
                  <c:v>38350</c:v>
                </c:pt>
                <c:pt idx="20">
                  <c:v>38350</c:v>
                </c:pt>
                <c:pt idx="21">
                  <c:v>38350</c:v>
                </c:pt>
                <c:pt idx="22">
                  <c:v>38353</c:v>
                </c:pt>
                <c:pt idx="23">
                  <c:v>38353</c:v>
                </c:pt>
                <c:pt idx="24">
                  <c:v>38353</c:v>
                </c:pt>
                <c:pt idx="25">
                  <c:v>38353</c:v>
                </c:pt>
                <c:pt idx="26">
                  <c:v>38353</c:v>
                </c:pt>
                <c:pt idx="27">
                  <c:v>38353</c:v>
                </c:pt>
                <c:pt idx="28">
                  <c:v>38354</c:v>
                </c:pt>
                <c:pt idx="29">
                  <c:v>38354</c:v>
                </c:pt>
                <c:pt idx="30">
                  <c:v>38358</c:v>
                </c:pt>
                <c:pt idx="31">
                  <c:v>38358</c:v>
                </c:pt>
                <c:pt idx="32">
                  <c:v>38358</c:v>
                </c:pt>
                <c:pt idx="33">
                  <c:v>38360</c:v>
                </c:pt>
                <c:pt idx="34">
                  <c:v>38361</c:v>
                </c:pt>
                <c:pt idx="35">
                  <c:v>38363</c:v>
                </c:pt>
                <c:pt idx="36">
                  <c:v>38363</c:v>
                </c:pt>
                <c:pt idx="37">
                  <c:v>38365</c:v>
                </c:pt>
                <c:pt idx="38">
                  <c:v>38366</c:v>
                </c:pt>
                <c:pt idx="39">
                  <c:v>38366</c:v>
                </c:pt>
                <c:pt idx="40">
                  <c:v>38367</c:v>
                </c:pt>
                <c:pt idx="41">
                  <c:v>38370</c:v>
                </c:pt>
                <c:pt idx="42">
                  <c:v>38371</c:v>
                </c:pt>
                <c:pt idx="43">
                  <c:v>38374</c:v>
                </c:pt>
                <c:pt idx="44">
                  <c:v>38374</c:v>
                </c:pt>
                <c:pt idx="45">
                  <c:v>38377</c:v>
                </c:pt>
                <c:pt idx="46">
                  <c:v>38381</c:v>
                </c:pt>
                <c:pt idx="47">
                  <c:v>38382</c:v>
                </c:pt>
                <c:pt idx="48">
                  <c:v>38383</c:v>
                </c:pt>
                <c:pt idx="49">
                  <c:v>38384</c:v>
                </c:pt>
                <c:pt idx="50">
                  <c:v>38384</c:v>
                </c:pt>
                <c:pt idx="51">
                  <c:v>38384</c:v>
                </c:pt>
                <c:pt idx="52">
                  <c:v>38384</c:v>
                </c:pt>
                <c:pt idx="53">
                  <c:v>38388</c:v>
                </c:pt>
                <c:pt idx="54">
                  <c:v>38392</c:v>
                </c:pt>
                <c:pt idx="55">
                  <c:v>38393</c:v>
                </c:pt>
                <c:pt idx="56">
                  <c:v>38396</c:v>
                </c:pt>
                <c:pt idx="57">
                  <c:v>38397</c:v>
                </c:pt>
                <c:pt idx="58">
                  <c:v>38397</c:v>
                </c:pt>
                <c:pt idx="59">
                  <c:v>38400</c:v>
                </c:pt>
                <c:pt idx="60">
                  <c:v>38402</c:v>
                </c:pt>
                <c:pt idx="61">
                  <c:v>38402</c:v>
                </c:pt>
                <c:pt idx="62">
                  <c:v>38402</c:v>
                </c:pt>
                <c:pt idx="63">
                  <c:v>38402</c:v>
                </c:pt>
                <c:pt idx="64">
                  <c:v>38405</c:v>
                </c:pt>
                <c:pt idx="65">
                  <c:v>38409</c:v>
                </c:pt>
                <c:pt idx="66">
                  <c:v>38409</c:v>
                </c:pt>
                <c:pt idx="67">
                  <c:v>38409</c:v>
                </c:pt>
                <c:pt idx="68">
                  <c:v>38412</c:v>
                </c:pt>
                <c:pt idx="69">
                  <c:v>38414</c:v>
                </c:pt>
                <c:pt idx="70">
                  <c:v>38415</c:v>
                </c:pt>
                <c:pt idx="71">
                  <c:v>38416</c:v>
                </c:pt>
                <c:pt idx="72">
                  <c:v>38417</c:v>
                </c:pt>
                <c:pt idx="73">
                  <c:v>38417</c:v>
                </c:pt>
                <c:pt idx="74">
                  <c:v>38417</c:v>
                </c:pt>
                <c:pt idx="75">
                  <c:v>38419</c:v>
                </c:pt>
                <c:pt idx="76">
                  <c:v>38419</c:v>
                </c:pt>
                <c:pt idx="77">
                  <c:v>38423</c:v>
                </c:pt>
                <c:pt idx="78">
                  <c:v>38423</c:v>
                </c:pt>
                <c:pt idx="79">
                  <c:v>38424</c:v>
                </c:pt>
                <c:pt idx="80">
                  <c:v>38429</c:v>
                </c:pt>
                <c:pt idx="81">
                  <c:v>38433</c:v>
                </c:pt>
                <c:pt idx="82">
                  <c:v>38435</c:v>
                </c:pt>
                <c:pt idx="83">
                  <c:v>38437</c:v>
                </c:pt>
                <c:pt idx="84">
                  <c:v>38437</c:v>
                </c:pt>
                <c:pt idx="85">
                  <c:v>38438</c:v>
                </c:pt>
                <c:pt idx="86">
                  <c:v>38443</c:v>
                </c:pt>
                <c:pt idx="87">
                  <c:v>38447</c:v>
                </c:pt>
                <c:pt idx="88">
                  <c:v>38447</c:v>
                </c:pt>
                <c:pt idx="89">
                  <c:v>38451</c:v>
                </c:pt>
                <c:pt idx="90">
                  <c:v>38452</c:v>
                </c:pt>
                <c:pt idx="91">
                  <c:v>38452</c:v>
                </c:pt>
                <c:pt idx="92">
                  <c:v>38457</c:v>
                </c:pt>
                <c:pt idx="93">
                  <c:v>38464</c:v>
                </c:pt>
                <c:pt idx="94">
                  <c:v>38469</c:v>
                </c:pt>
                <c:pt idx="95">
                  <c:v>38479</c:v>
                </c:pt>
                <c:pt idx="96">
                  <c:v>38479</c:v>
                </c:pt>
              </c:strCache>
            </c:strRef>
          </c:xVal>
          <c:yVal>
            <c:numRef>
              <c:f>'FIGURAS 4,5,6'!$Q$59:$Q$155</c:f>
              <c:numCache>
                <c:ptCount val="97"/>
                <c:pt idx="27">
                  <c:v>6.074</c:v>
                </c:pt>
                <c:pt idx="52">
                  <c:v>6.41</c:v>
                </c:pt>
                <c:pt idx="63">
                  <c:v>6.24</c:v>
                </c:pt>
              </c:numCache>
            </c:numRef>
          </c:yVal>
          <c:smooth val="0"/>
        </c:ser>
        <c:axId val="24295446"/>
        <c:axId val="17332423"/>
      </c:scatterChart>
      <c:valAx>
        <c:axId val="24295446"/>
        <c:scaling>
          <c:orientation val="minMax"/>
          <c:max val="38485"/>
          <c:min val="38280"/>
        </c:scaling>
        <c:axPos val="t"/>
        <c:title>
          <c:tx>
            <c:rich>
              <a:bodyPr vert="horz" rot="0" anchor="ctr"/>
              <a:lstStyle/>
              <a:p>
                <a:pPr algn="ctr">
                  <a:defRPr/>
                </a:pPr>
                <a:r>
                  <a:rPr lang="en-US" cap="none" sz="1075" b="1" i="0" u="none" baseline="0">
                    <a:latin typeface="Arial"/>
                    <a:ea typeface="Arial"/>
                    <a:cs typeface="Arial"/>
                  </a:rPr>
                  <a:t>Fecha de observación</a:t>
                </a:r>
              </a:p>
            </c:rich>
          </c:tx>
          <c:layout>
            <c:manualLayout>
              <c:xMode val="factor"/>
              <c:yMode val="factor"/>
              <c:x val="0.00275"/>
              <c:y val="-0.0005"/>
            </c:manualLayout>
          </c:layout>
          <c:overlay val="0"/>
          <c:spPr>
            <a:noFill/>
            <a:ln>
              <a:noFill/>
            </a:ln>
          </c:spPr>
        </c:title>
        <c:delete val="0"/>
        <c:numFmt formatCode="d\-m\-yy" sourceLinked="0"/>
        <c:majorTickMark val="out"/>
        <c:minorTickMark val="none"/>
        <c:tickLblPos val="nextTo"/>
        <c:txPr>
          <a:bodyPr/>
          <a:lstStyle/>
          <a:p>
            <a:pPr>
              <a:defRPr lang="en-US" cap="none" sz="975" b="0" i="0" u="none" baseline="0">
                <a:latin typeface="Arial"/>
                <a:ea typeface="Arial"/>
                <a:cs typeface="Arial"/>
              </a:defRPr>
            </a:pPr>
          </a:p>
        </c:txPr>
        <c:crossAx val="17332423"/>
        <c:crosses val="max"/>
        <c:crossBetween val="midCat"/>
        <c:dispUnits/>
        <c:majorUnit val="33"/>
      </c:valAx>
      <c:valAx>
        <c:axId val="17332423"/>
        <c:scaling>
          <c:orientation val="maxMin"/>
          <c:max val="8"/>
          <c:min val="5.5"/>
        </c:scaling>
        <c:axPos val="l"/>
        <c:title>
          <c:tx>
            <c:rich>
              <a:bodyPr vert="horz" rot="-5400000" anchor="ctr"/>
              <a:lstStyle/>
              <a:p>
                <a:pPr algn="ctr">
                  <a:defRPr/>
                </a:pPr>
                <a:r>
                  <a:rPr lang="en-US" cap="none" sz="1075" b="1" i="0" u="none" baseline="0">
                    <a:latin typeface="Arial"/>
                    <a:ea typeface="Arial"/>
                    <a:cs typeface="Arial"/>
                  </a:rPr>
                  <a:t>Magnitud visual media</a:t>
                </a:r>
              </a:p>
            </c:rich>
          </c:tx>
          <c:layout/>
          <c:overlay val="0"/>
          <c:spPr>
            <a:noFill/>
            <a:ln>
              <a:noFill/>
            </a:ln>
          </c:spPr>
        </c:title>
        <c:majorGridlines/>
        <c:delete val="0"/>
        <c:numFmt formatCode="0.0" sourceLinked="0"/>
        <c:majorTickMark val="out"/>
        <c:minorTickMark val="none"/>
        <c:tickLblPos val="nextTo"/>
        <c:txPr>
          <a:bodyPr/>
          <a:lstStyle/>
          <a:p>
            <a:pPr>
              <a:defRPr lang="en-US" cap="none" sz="975" b="0" i="0" u="none" baseline="0">
                <a:latin typeface="Arial"/>
                <a:ea typeface="Arial"/>
                <a:cs typeface="Arial"/>
              </a:defRPr>
            </a:pPr>
          </a:p>
        </c:txPr>
        <c:crossAx val="24295446"/>
        <c:crosses val="max"/>
        <c:crossBetween val="midCat"/>
        <c:dispUnits/>
      </c:valAx>
      <c:spPr>
        <a:solidFill>
          <a:srgbClr val="FFFFFF"/>
        </a:solidFill>
        <a:ln w="12700">
          <a:solidFill>
            <a:srgbClr val="808080"/>
          </a:solidFill>
        </a:ln>
      </c:spPr>
    </c:plotArea>
    <c:legend>
      <c:legendPos val="r"/>
      <c:layout>
        <c:manualLayout>
          <c:xMode val="edge"/>
          <c:yMode val="edge"/>
          <c:x val="0.8175"/>
          <c:y val="0.35375"/>
        </c:manualLayout>
      </c:layout>
      <c:overlay val="0"/>
    </c:legend>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CURVA DE LUZ DE U MON  (2004-2005)</a:t>
            </a:r>
          </a:p>
        </c:rich>
      </c:tx>
      <c:layout/>
      <c:spPr>
        <a:noFill/>
        <a:ln>
          <a:noFill/>
        </a:ln>
      </c:spPr>
    </c:title>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xVal>
            <c:strRef>
              <c:f>'FIGURAS 4,5,6'!$K$59:$K$155</c:f>
              <c:strCache>
                <c:ptCount val="9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strCache>
            </c:strRef>
          </c:xVal>
          <c:yVal>
            <c:numRef>
              <c:f>'FIGURAS 4,5,6'!$L$59:$L$155</c:f>
              <c:numCache>
                <c:ptCount val="9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numCache>
            </c:numRef>
          </c:yVal>
          <c:smooth val="0"/>
        </c:ser>
        <c:axId val="21774080"/>
        <c:axId val="61748993"/>
      </c:scatterChart>
      <c:valAx>
        <c:axId val="21774080"/>
        <c:scaling>
          <c:orientation val="minMax"/>
          <c:max val="38485"/>
          <c:min val="38275"/>
        </c:scaling>
        <c:axPos val="t"/>
        <c:title>
          <c:tx>
            <c:rich>
              <a:bodyPr vert="horz" rot="0" anchor="ctr"/>
              <a:lstStyle/>
              <a:p>
                <a:pPr algn="ctr">
                  <a:defRPr/>
                </a:pPr>
                <a:r>
                  <a:rPr lang="en-US" cap="none" sz="1000" b="1" i="0" u="none" baseline="0">
                    <a:latin typeface="Arial"/>
                    <a:ea typeface="Arial"/>
                    <a:cs typeface="Arial"/>
                  </a:rPr>
                  <a:t>Fecha de observación</a:t>
                </a:r>
              </a:p>
            </c:rich>
          </c:tx>
          <c:layout/>
          <c:overlay val="0"/>
          <c:spPr>
            <a:noFill/>
            <a:ln>
              <a:noFill/>
            </a:ln>
          </c:spPr>
        </c:title>
        <c:delete val="0"/>
        <c:numFmt formatCode="d\-m\-yy" sourceLinked="0"/>
        <c:majorTickMark val="out"/>
        <c:minorTickMark val="none"/>
        <c:tickLblPos val="nextTo"/>
        <c:txPr>
          <a:bodyPr/>
          <a:lstStyle/>
          <a:p>
            <a:pPr>
              <a:defRPr lang="en-US" cap="none" sz="1100" b="0" i="0" u="none" baseline="0">
                <a:latin typeface="Arial"/>
                <a:ea typeface="Arial"/>
                <a:cs typeface="Arial"/>
              </a:defRPr>
            </a:pPr>
          </a:p>
        </c:txPr>
        <c:crossAx val="61748993"/>
        <c:crosses val="max"/>
        <c:crossBetween val="midCat"/>
        <c:dispUnits/>
        <c:majorUnit val="30"/>
      </c:valAx>
      <c:valAx>
        <c:axId val="61748993"/>
        <c:scaling>
          <c:orientation val="maxMin"/>
          <c:max val="8"/>
          <c:min val="5"/>
        </c:scaling>
        <c:axPos val="l"/>
        <c:title>
          <c:tx>
            <c:rich>
              <a:bodyPr vert="horz" rot="-5400000" anchor="ctr"/>
              <a:lstStyle/>
              <a:p>
                <a:pPr algn="ctr">
                  <a:defRPr/>
                </a:pPr>
                <a:r>
                  <a:rPr lang="en-US" cap="none" sz="1000" b="1" i="0" u="none" baseline="0">
                    <a:latin typeface="Arial"/>
                    <a:ea typeface="Arial"/>
                    <a:cs typeface="Arial"/>
                  </a:rPr>
                  <a:t>Magnitud v</a:t>
                </a:r>
              </a:p>
            </c:rich>
          </c:tx>
          <c:layout/>
          <c:overlay val="0"/>
          <c:spPr>
            <a:noFill/>
            <a:ln>
              <a:noFill/>
            </a:ln>
          </c:spPr>
        </c:title>
        <c:majorGridlines/>
        <c:delete val="0"/>
        <c:numFmt formatCode="0.0" sourceLinked="0"/>
        <c:majorTickMark val="out"/>
        <c:minorTickMark val="none"/>
        <c:tickLblPos val="nextTo"/>
        <c:txPr>
          <a:bodyPr/>
          <a:lstStyle/>
          <a:p>
            <a:pPr>
              <a:defRPr lang="en-US" cap="none" sz="1100" b="0" i="0" u="none" baseline="0">
                <a:latin typeface="Arial"/>
                <a:ea typeface="Arial"/>
                <a:cs typeface="Arial"/>
              </a:defRPr>
            </a:pPr>
          </a:p>
        </c:txPr>
        <c:crossAx val="21774080"/>
        <c:crosses val="max"/>
        <c:crossBetween val="midCat"/>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DERIVA EN LA MAGNITUD DE LOS MAXIMOS DE U MON (2000-2005)</a:t>
            </a:r>
          </a:p>
        </c:rich>
      </c:tx>
      <c:layout/>
      <c:spPr>
        <a:noFill/>
        <a:ln>
          <a:noFill/>
        </a:ln>
      </c:spPr>
    </c:title>
    <c:plotArea>
      <c:layout>
        <c:manualLayout>
          <c:xMode val="edge"/>
          <c:yMode val="edge"/>
          <c:x val="0.09525"/>
          <c:y val="0.1235"/>
          <c:w val="0.892"/>
          <c:h val="0.7477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x"/>
            <c:size val="3"/>
            <c:spPr>
              <a:solidFill>
                <a:srgbClr val="FF0000"/>
              </a:solidFill>
              <a:ln>
                <a:solidFill>
                  <a:srgbClr val="FF0000"/>
                </a:solidFill>
              </a:ln>
            </c:spPr>
          </c:marker>
          <c:trendline>
            <c:spPr>
              <a:ln w="25400">
                <a:solidFill>
                  <a:srgbClr val="3333CC"/>
                </a:solidFill>
              </a:ln>
            </c:spPr>
            <c:trendlineType val="poly"/>
            <c:order val="2"/>
            <c:dispEq val="0"/>
            <c:dispRSqr val="0"/>
          </c:trendline>
          <c:xVal>
            <c:strRef>
              <c:f>'FIGURAS 4,5,6'!$AG$66:$AG$82</c:f>
              <c:str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strCache>
            </c:strRef>
          </c:xVal>
          <c:yVal>
            <c:numRef>
              <c:f>'FIGURAS 4,5,6'!$AH$66:$AH$82</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yVal>
          <c:smooth val="0"/>
        </c:ser>
        <c:axId val="18870026"/>
        <c:axId val="35612507"/>
      </c:scatterChart>
      <c:valAx>
        <c:axId val="18870026"/>
        <c:scaling>
          <c:orientation val="minMax"/>
          <c:max val="38700"/>
          <c:min val="36700"/>
        </c:scaling>
        <c:axPos val="t"/>
        <c:title>
          <c:tx>
            <c:rich>
              <a:bodyPr vert="horz" rot="0" anchor="ctr"/>
              <a:lstStyle/>
              <a:p>
                <a:pPr algn="ctr">
                  <a:defRPr/>
                </a:pPr>
                <a:r>
                  <a:rPr lang="en-US" cap="none" sz="1025" b="1" i="0" u="none" baseline="0">
                    <a:latin typeface="Arial"/>
                    <a:ea typeface="Arial"/>
                    <a:cs typeface="Arial"/>
                  </a:rPr>
                  <a:t>Fecha del máximo observado</a:t>
                </a:r>
              </a:p>
            </c:rich>
          </c:tx>
          <c:layout>
            <c:manualLayout>
              <c:xMode val="factor"/>
              <c:yMode val="factor"/>
              <c:x val="-0.0045"/>
              <c:y val="-0.001"/>
            </c:manualLayout>
          </c:layout>
          <c:overlay val="0"/>
          <c:spPr>
            <a:noFill/>
            <a:ln>
              <a:noFill/>
            </a:ln>
          </c:spPr>
        </c:title>
        <c:delete val="0"/>
        <c:numFmt formatCode="d\-m\-yy" sourceLinked="0"/>
        <c:majorTickMark val="out"/>
        <c:minorTickMark val="none"/>
        <c:tickLblPos val="nextTo"/>
        <c:txPr>
          <a:bodyPr/>
          <a:lstStyle/>
          <a:p>
            <a:pPr>
              <a:defRPr lang="en-US" cap="none" sz="1100" b="0" i="0" u="none" baseline="0">
                <a:latin typeface="Arial"/>
                <a:ea typeface="Arial"/>
                <a:cs typeface="Arial"/>
              </a:defRPr>
            </a:pPr>
          </a:p>
        </c:txPr>
        <c:crossAx val="35612507"/>
        <c:crosses val="max"/>
        <c:crossBetween val="midCat"/>
        <c:dispUnits/>
        <c:majorUnit val="365"/>
      </c:valAx>
      <c:valAx>
        <c:axId val="35612507"/>
        <c:scaling>
          <c:orientation val="maxMin"/>
        </c:scaling>
        <c:axPos val="l"/>
        <c:title>
          <c:tx>
            <c:rich>
              <a:bodyPr vert="horz" rot="-5400000" anchor="ctr"/>
              <a:lstStyle/>
              <a:p>
                <a:pPr algn="ctr">
                  <a:defRPr/>
                </a:pPr>
                <a:r>
                  <a:rPr lang="en-US" cap="none" sz="1000" b="1" i="0" u="none" baseline="0">
                    <a:latin typeface="Arial"/>
                    <a:ea typeface="Arial"/>
                    <a:cs typeface="Arial"/>
                  </a:rPr>
                  <a:t>Magnitud  v</a:t>
                </a:r>
              </a:p>
            </c:rich>
          </c:tx>
          <c:layout>
            <c:manualLayout>
              <c:xMode val="factor"/>
              <c:yMode val="factor"/>
              <c:x val="-0.005"/>
              <c:y val="0"/>
            </c:manualLayout>
          </c:layout>
          <c:overlay val="0"/>
          <c:spPr>
            <a:noFill/>
            <a:ln>
              <a:noFill/>
            </a:ln>
          </c:spPr>
        </c:title>
        <c:majorGridlines/>
        <c:delete val="0"/>
        <c:numFmt formatCode="#,##0.0" sourceLinked="0"/>
        <c:majorTickMark val="out"/>
        <c:minorTickMark val="none"/>
        <c:tickLblPos val="nextTo"/>
        <c:txPr>
          <a:bodyPr/>
          <a:lstStyle/>
          <a:p>
            <a:pPr>
              <a:defRPr lang="en-US" cap="none" sz="1100" b="0" i="0" u="none" baseline="0">
                <a:latin typeface="Arial"/>
                <a:ea typeface="Arial"/>
                <a:cs typeface="Arial"/>
              </a:defRPr>
            </a:pPr>
          </a:p>
        </c:txPr>
        <c:crossAx val="18870026"/>
        <c:crosses val="max"/>
        <c:crossBetween val="midCat"/>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 Id="rId3" Type="http://schemas.openxmlformats.org/officeDocument/2006/relationships/chart" Target="/xl/charts/chart8.xml" /><Relationship Id="rId4" Type="http://schemas.openxmlformats.org/officeDocument/2006/relationships/chart" Target="/xl/charts/chart9.xml" /><Relationship Id="rId5" Type="http://schemas.openxmlformats.org/officeDocument/2006/relationships/chart" Target="/xl/charts/chart10.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 Id="rId3" Type="http://schemas.openxmlformats.org/officeDocument/2006/relationships/chart" Target="/xl/charts/chart1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352425</xdr:colOff>
      <xdr:row>5</xdr:row>
      <xdr:rowOff>133350</xdr:rowOff>
    </xdr:from>
    <xdr:to>
      <xdr:col>18</xdr:col>
      <xdr:colOff>285750</xdr:colOff>
      <xdr:row>26</xdr:row>
      <xdr:rowOff>142875</xdr:rowOff>
    </xdr:to>
    <xdr:graphicFrame>
      <xdr:nvGraphicFramePr>
        <xdr:cNvPr id="1" name="Chart 1"/>
        <xdr:cNvGraphicFramePr/>
      </xdr:nvGraphicFramePr>
      <xdr:xfrm>
        <a:off x="7391400" y="942975"/>
        <a:ext cx="6791325" cy="3409950"/>
      </xdr:xfrm>
      <a:graphic>
        <a:graphicData uri="http://schemas.openxmlformats.org/drawingml/2006/chart">
          <c:chart xmlns:c="http://schemas.openxmlformats.org/drawingml/2006/chart" r:id="rId1"/>
        </a:graphicData>
      </a:graphic>
    </xdr:graphicFrame>
    <xdr:clientData/>
  </xdr:twoCellAnchor>
  <xdr:twoCellAnchor>
    <xdr:from>
      <xdr:col>37</xdr:col>
      <xdr:colOff>590550</xdr:colOff>
      <xdr:row>8</xdr:row>
      <xdr:rowOff>142875</xdr:rowOff>
    </xdr:from>
    <xdr:to>
      <xdr:col>46</xdr:col>
      <xdr:colOff>342900</xdr:colOff>
      <xdr:row>27</xdr:row>
      <xdr:rowOff>85725</xdr:rowOff>
    </xdr:to>
    <xdr:graphicFrame>
      <xdr:nvGraphicFramePr>
        <xdr:cNvPr id="2" name="Chart 2"/>
        <xdr:cNvGraphicFramePr/>
      </xdr:nvGraphicFramePr>
      <xdr:xfrm>
        <a:off x="28965525" y="1438275"/>
        <a:ext cx="6610350" cy="3019425"/>
      </xdr:xfrm>
      <a:graphic>
        <a:graphicData uri="http://schemas.openxmlformats.org/drawingml/2006/chart">
          <c:chart xmlns:c="http://schemas.openxmlformats.org/drawingml/2006/chart" r:id="rId2"/>
        </a:graphicData>
      </a:graphic>
    </xdr:graphicFrame>
    <xdr:clientData/>
  </xdr:twoCellAnchor>
  <xdr:twoCellAnchor>
    <xdr:from>
      <xdr:col>5</xdr:col>
      <xdr:colOff>523875</xdr:colOff>
      <xdr:row>144</xdr:row>
      <xdr:rowOff>114300</xdr:rowOff>
    </xdr:from>
    <xdr:to>
      <xdr:col>12</xdr:col>
      <xdr:colOff>400050</xdr:colOff>
      <xdr:row>165</xdr:row>
      <xdr:rowOff>0</xdr:rowOff>
    </xdr:to>
    <xdr:graphicFrame>
      <xdr:nvGraphicFramePr>
        <xdr:cNvPr id="3" name="Chart 13"/>
        <xdr:cNvGraphicFramePr/>
      </xdr:nvGraphicFramePr>
      <xdr:xfrm>
        <a:off x="4400550" y="23431500"/>
        <a:ext cx="5324475" cy="3286125"/>
      </xdr:xfrm>
      <a:graphic>
        <a:graphicData uri="http://schemas.openxmlformats.org/drawingml/2006/chart">
          <c:chart xmlns:c="http://schemas.openxmlformats.org/drawingml/2006/chart" r:id="rId3"/>
        </a:graphicData>
      </a:graphic>
    </xdr:graphicFrame>
    <xdr:clientData/>
  </xdr:twoCellAnchor>
  <xdr:twoCellAnchor>
    <xdr:from>
      <xdr:col>28</xdr:col>
      <xdr:colOff>381000</xdr:colOff>
      <xdr:row>115</xdr:row>
      <xdr:rowOff>66675</xdr:rowOff>
    </xdr:from>
    <xdr:to>
      <xdr:col>35</xdr:col>
      <xdr:colOff>66675</xdr:colOff>
      <xdr:row>134</xdr:row>
      <xdr:rowOff>66675</xdr:rowOff>
    </xdr:to>
    <xdr:graphicFrame>
      <xdr:nvGraphicFramePr>
        <xdr:cNvPr id="4" name="Chart 14"/>
        <xdr:cNvGraphicFramePr/>
      </xdr:nvGraphicFramePr>
      <xdr:xfrm>
        <a:off x="21897975" y="18688050"/>
        <a:ext cx="5019675" cy="3076575"/>
      </xdr:xfrm>
      <a:graphic>
        <a:graphicData uri="http://schemas.openxmlformats.org/drawingml/2006/chart">
          <c:chart xmlns:c="http://schemas.openxmlformats.org/drawingml/2006/chart" r:id="rId4"/>
        </a:graphicData>
      </a:graphic>
    </xdr:graphicFrame>
    <xdr:clientData/>
  </xdr:twoCellAnchor>
  <xdr:twoCellAnchor>
    <xdr:from>
      <xdr:col>19</xdr:col>
      <xdr:colOff>381000</xdr:colOff>
      <xdr:row>135</xdr:row>
      <xdr:rowOff>133350</xdr:rowOff>
    </xdr:from>
    <xdr:to>
      <xdr:col>25</xdr:col>
      <xdr:colOff>485775</xdr:colOff>
      <xdr:row>152</xdr:row>
      <xdr:rowOff>123825</xdr:rowOff>
    </xdr:to>
    <xdr:graphicFrame>
      <xdr:nvGraphicFramePr>
        <xdr:cNvPr id="5" name="Chart 15"/>
        <xdr:cNvGraphicFramePr/>
      </xdr:nvGraphicFramePr>
      <xdr:xfrm>
        <a:off x="15039975" y="21993225"/>
        <a:ext cx="4676775" cy="2743200"/>
      </xdr:xfrm>
      <a:graphic>
        <a:graphicData uri="http://schemas.openxmlformats.org/drawingml/2006/chart">
          <c:chart xmlns:c="http://schemas.openxmlformats.org/drawingml/2006/chart" r:id="rId5"/>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104775</xdr:colOff>
      <xdr:row>8</xdr:row>
      <xdr:rowOff>28575</xdr:rowOff>
    </xdr:from>
    <xdr:to>
      <xdr:col>11</xdr:col>
      <xdr:colOff>704850</xdr:colOff>
      <xdr:row>27</xdr:row>
      <xdr:rowOff>38100</xdr:rowOff>
    </xdr:to>
    <xdr:graphicFrame>
      <xdr:nvGraphicFramePr>
        <xdr:cNvPr id="1" name="Chart 1"/>
        <xdr:cNvGraphicFramePr/>
      </xdr:nvGraphicFramePr>
      <xdr:xfrm>
        <a:off x="3914775" y="1323975"/>
        <a:ext cx="5172075" cy="3086100"/>
      </xdr:xfrm>
      <a:graphic>
        <a:graphicData uri="http://schemas.openxmlformats.org/drawingml/2006/chart">
          <c:chart xmlns:c="http://schemas.openxmlformats.org/drawingml/2006/chart" r:id="rId1"/>
        </a:graphicData>
      </a:graphic>
    </xdr:graphicFrame>
    <xdr:clientData/>
  </xdr:twoCellAnchor>
  <xdr:twoCellAnchor>
    <xdr:from>
      <xdr:col>19</xdr:col>
      <xdr:colOff>76200</xdr:colOff>
      <xdr:row>64</xdr:row>
      <xdr:rowOff>104775</xdr:rowOff>
    </xdr:from>
    <xdr:to>
      <xdr:col>27</xdr:col>
      <xdr:colOff>66675</xdr:colOff>
      <xdr:row>82</xdr:row>
      <xdr:rowOff>76200</xdr:rowOff>
    </xdr:to>
    <xdr:graphicFrame>
      <xdr:nvGraphicFramePr>
        <xdr:cNvPr id="2" name="Chart 5"/>
        <xdr:cNvGraphicFramePr/>
      </xdr:nvGraphicFramePr>
      <xdr:xfrm>
        <a:off x="14554200" y="10467975"/>
        <a:ext cx="6086475" cy="2886075"/>
      </xdr:xfrm>
      <a:graphic>
        <a:graphicData uri="http://schemas.openxmlformats.org/drawingml/2006/chart">
          <c:chart xmlns:c="http://schemas.openxmlformats.org/drawingml/2006/chart" r:id="rId2"/>
        </a:graphicData>
      </a:graphic>
    </xdr:graphicFrame>
    <xdr:clientData/>
  </xdr:twoCellAnchor>
  <xdr:twoCellAnchor>
    <xdr:from>
      <xdr:col>34</xdr:col>
      <xdr:colOff>171450</xdr:colOff>
      <xdr:row>71</xdr:row>
      <xdr:rowOff>19050</xdr:rowOff>
    </xdr:from>
    <xdr:to>
      <xdr:col>42</xdr:col>
      <xdr:colOff>428625</xdr:colOff>
      <xdr:row>92</xdr:row>
      <xdr:rowOff>114300</xdr:rowOff>
    </xdr:to>
    <xdr:graphicFrame>
      <xdr:nvGraphicFramePr>
        <xdr:cNvPr id="3" name="Chart 6"/>
        <xdr:cNvGraphicFramePr/>
      </xdr:nvGraphicFramePr>
      <xdr:xfrm>
        <a:off x="26374725" y="11515725"/>
        <a:ext cx="6353175" cy="3495675"/>
      </xdr:xfrm>
      <a:graphic>
        <a:graphicData uri="http://schemas.openxmlformats.org/drawingml/2006/chart">
          <c:chart xmlns:c="http://schemas.openxmlformats.org/drawingml/2006/chart" r:id="rId3"/>
        </a:graphicData>
      </a:graphic>
    </xdr:graphicFrame>
    <xdr:clientData/>
  </xdr:twoCellAnchor>
  <xdr:twoCellAnchor>
    <xdr:from>
      <xdr:col>42</xdr:col>
      <xdr:colOff>638175</xdr:colOff>
      <xdr:row>82</xdr:row>
      <xdr:rowOff>95250</xdr:rowOff>
    </xdr:from>
    <xdr:to>
      <xdr:col>51</xdr:col>
      <xdr:colOff>142875</xdr:colOff>
      <xdr:row>105</xdr:row>
      <xdr:rowOff>123825</xdr:rowOff>
    </xdr:to>
    <xdr:graphicFrame>
      <xdr:nvGraphicFramePr>
        <xdr:cNvPr id="4" name="Chart 7"/>
        <xdr:cNvGraphicFramePr/>
      </xdr:nvGraphicFramePr>
      <xdr:xfrm>
        <a:off x="32937450" y="13373100"/>
        <a:ext cx="6362700" cy="3752850"/>
      </xdr:xfrm>
      <a:graphic>
        <a:graphicData uri="http://schemas.openxmlformats.org/drawingml/2006/chart">
          <c:chart xmlns:c="http://schemas.openxmlformats.org/drawingml/2006/chart" r:id="rId4"/>
        </a:graphicData>
      </a:graphic>
    </xdr:graphicFrame>
    <xdr:clientData/>
  </xdr:twoCellAnchor>
  <xdr:twoCellAnchor>
    <xdr:from>
      <xdr:col>34</xdr:col>
      <xdr:colOff>438150</xdr:colOff>
      <xdr:row>97</xdr:row>
      <xdr:rowOff>38100</xdr:rowOff>
    </xdr:from>
    <xdr:to>
      <xdr:col>42</xdr:col>
      <xdr:colOff>400050</xdr:colOff>
      <xdr:row>119</xdr:row>
      <xdr:rowOff>38100</xdr:rowOff>
    </xdr:to>
    <xdr:graphicFrame>
      <xdr:nvGraphicFramePr>
        <xdr:cNvPr id="5" name="Chart 8"/>
        <xdr:cNvGraphicFramePr/>
      </xdr:nvGraphicFramePr>
      <xdr:xfrm>
        <a:off x="26641425" y="15744825"/>
        <a:ext cx="6057900" cy="3562350"/>
      </xdr:xfrm>
      <a:graphic>
        <a:graphicData uri="http://schemas.openxmlformats.org/drawingml/2006/chart">
          <c:chart xmlns:c="http://schemas.openxmlformats.org/drawingml/2006/chart" r:id="rId5"/>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542925</xdr:colOff>
      <xdr:row>28</xdr:row>
      <xdr:rowOff>76200</xdr:rowOff>
    </xdr:from>
    <xdr:to>
      <xdr:col>25</xdr:col>
      <xdr:colOff>333375</xdr:colOff>
      <xdr:row>49</xdr:row>
      <xdr:rowOff>104775</xdr:rowOff>
    </xdr:to>
    <xdr:graphicFrame>
      <xdr:nvGraphicFramePr>
        <xdr:cNvPr id="1" name="Chart 2"/>
        <xdr:cNvGraphicFramePr/>
      </xdr:nvGraphicFramePr>
      <xdr:xfrm>
        <a:off x="5972175" y="5095875"/>
        <a:ext cx="6648450" cy="3429000"/>
      </xdr:xfrm>
      <a:graphic>
        <a:graphicData uri="http://schemas.openxmlformats.org/drawingml/2006/chart">
          <c:chart xmlns:c="http://schemas.openxmlformats.org/drawingml/2006/chart" r:id="rId1"/>
        </a:graphicData>
      </a:graphic>
    </xdr:graphicFrame>
    <xdr:clientData/>
  </xdr:twoCellAnchor>
  <xdr:twoCellAnchor>
    <xdr:from>
      <xdr:col>16</xdr:col>
      <xdr:colOff>466725</xdr:colOff>
      <xdr:row>54</xdr:row>
      <xdr:rowOff>0</xdr:rowOff>
    </xdr:from>
    <xdr:to>
      <xdr:col>25</xdr:col>
      <xdr:colOff>257175</xdr:colOff>
      <xdr:row>75</xdr:row>
      <xdr:rowOff>28575</xdr:rowOff>
    </xdr:to>
    <xdr:graphicFrame>
      <xdr:nvGraphicFramePr>
        <xdr:cNvPr id="2" name="Chart 3"/>
        <xdr:cNvGraphicFramePr/>
      </xdr:nvGraphicFramePr>
      <xdr:xfrm>
        <a:off x="5895975" y="9229725"/>
        <a:ext cx="6648450" cy="3429000"/>
      </xdr:xfrm>
      <a:graphic>
        <a:graphicData uri="http://schemas.openxmlformats.org/drawingml/2006/chart">
          <c:chart xmlns:c="http://schemas.openxmlformats.org/drawingml/2006/chart" r:id="rId2"/>
        </a:graphicData>
      </a:graphic>
    </xdr:graphicFrame>
    <xdr:clientData/>
  </xdr:twoCellAnchor>
  <xdr:twoCellAnchor>
    <xdr:from>
      <xdr:col>26</xdr:col>
      <xdr:colOff>219075</xdr:colOff>
      <xdr:row>26</xdr:row>
      <xdr:rowOff>47625</xdr:rowOff>
    </xdr:from>
    <xdr:to>
      <xdr:col>33</xdr:col>
      <xdr:colOff>685800</xdr:colOff>
      <xdr:row>53</xdr:row>
      <xdr:rowOff>95250</xdr:rowOff>
    </xdr:to>
    <xdr:graphicFrame>
      <xdr:nvGraphicFramePr>
        <xdr:cNvPr id="3" name="Chart 6"/>
        <xdr:cNvGraphicFramePr/>
      </xdr:nvGraphicFramePr>
      <xdr:xfrm>
        <a:off x="13268325" y="4743450"/>
        <a:ext cx="5800725" cy="441960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P284"/>
  <sheetViews>
    <sheetView workbookViewId="0" topLeftCell="A1">
      <selection activeCell="D30" sqref="D30"/>
    </sheetView>
  </sheetViews>
  <sheetFormatPr defaultColWidth="11.421875" defaultRowHeight="12.75"/>
  <cols>
    <col min="1" max="1" width="19.00390625" style="0" customWidth="1"/>
    <col min="2" max="2" width="19.8515625" style="0" customWidth="1"/>
    <col min="3" max="3" width="10.421875" style="0" customWidth="1"/>
    <col min="4" max="4" width="8.7109375" style="119" customWidth="1"/>
    <col min="5" max="5" width="8.421875" style="119" customWidth="1"/>
    <col min="6" max="6" width="10.7109375" style="0" customWidth="1"/>
    <col min="7" max="7" width="12.140625" style="0" customWidth="1"/>
    <col min="8" max="8" width="6.57421875" style="0" customWidth="1"/>
    <col min="9" max="9" width="2.57421875" style="0" customWidth="1"/>
    <col min="10" max="10" width="6.140625" style="0" customWidth="1"/>
    <col min="11" max="11" width="12.7109375" style="2" customWidth="1"/>
    <col min="12" max="12" width="14.00390625" style="0" customWidth="1"/>
    <col min="13" max="13" width="6.57421875" style="0" customWidth="1"/>
    <col min="14" max="14" width="13.421875" style="85" customWidth="1"/>
    <col min="15" max="15" width="10.57421875" style="0" customWidth="1"/>
    <col min="16" max="16" width="29.57421875" style="0" customWidth="1"/>
  </cols>
  <sheetData>
    <row r="1" spans="1:7" ht="19.5" customHeight="1">
      <c r="A1" s="1" t="s">
        <v>0</v>
      </c>
      <c r="F1">
        <v>13</v>
      </c>
      <c r="G1" s="50">
        <v>38022</v>
      </c>
    </row>
    <row r="2" ht="37.5" customHeight="1">
      <c r="A2" s="3" t="s">
        <v>1</v>
      </c>
    </row>
    <row r="3" ht="12.75" customHeight="1"/>
    <row r="4" spans="1:15" ht="12.75" customHeight="1">
      <c r="A4" s="4" t="s">
        <v>2</v>
      </c>
      <c r="G4" s="2"/>
      <c r="I4" s="5"/>
      <c r="L4" s="2"/>
      <c r="N4" s="6"/>
      <c r="O4" s="5"/>
    </row>
    <row r="5" spans="7:15" ht="12.75" customHeight="1">
      <c r="G5" s="2"/>
      <c r="I5" s="5"/>
      <c r="L5" s="2"/>
      <c r="N5" s="6"/>
      <c r="O5" s="5"/>
    </row>
    <row r="6" spans="1:15" s="5" customFormat="1" ht="12.75" customHeight="1">
      <c r="A6" s="7" t="s">
        <v>3</v>
      </c>
      <c r="B6"/>
      <c r="D6" s="120"/>
      <c r="E6" s="121"/>
      <c r="F6" s="8" t="s">
        <v>4</v>
      </c>
      <c r="G6" s="9" t="s">
        <v>5</v>
      </c>
      <c r="H6" s="10"/>
      <c r="I6" s="10"/>
      <c r="J6" s="10"/>
      <c r="K6" s="11"/>
      <c r="L6" s="12" t="s">
        <v>6</v>
      </c>
      <c r="M6" s="8" t="s">
        <v>7</v>
      </c>
      <c r="N6" s="86"/>
      <c r="O6" s="8" t="s">
        <v>8</v>
      </c>
    </row>
    <row r="7" spans="7:15" ht="12.75" customHeight="1" thickBot="1">
      <c r="G7" s="2"/>
      <c r="I7" s="5"/>
      <c r="L7" s="2"/>
      <c r="N7" s="13" t="s">
        <v>9</v>
      </c>
      <c r="O7" s="5"/>
    </row>
    <row r="8" spans="1:16" ht="12.75" customHeight="1" thickBot="1" thickTop="1">
      <c r="A8" s="14" t="s">
        <v>10</v>
      </c>
      <c r="B8" s="15"/>
      <c r="C8" s="15"/>
      <c r="D8" s="122" t="s">
        <v>11</v>
      </c>
      <c r="E8" s="123" t="s">
        <v>11</v>
      </c>
      <c r="F8" s="16"/>
      <c r="G8" s="17" t="s">
        <v>12</v>
      </c>
      <c r="H8" s="18"/>
      <c r="I8" s="18"/>
      <c r="J8" s="18"/>
      <c r="K8" s="19"/>
      <c r="L8" s="20"/>
      <c r="M8" s="16"/>
      <c r="N8" s="13" t="s">
        <v>13</v>
      </c>
      <c r="O8" s="15"/>
      <c r="P8" s="16"/>
    </row>
    <row r="9" spans="1:16" ht="12.75" customHeight="1" thickBot="1" thickTop="1">
      <c r="A9" s="21" t="s">
        <v>14</v>
      </c>
      <c r="B9" s="22" t="s">
        <v>15</v>
      </c>
      <c r="C9" s="23" t="s">
        <v>16</v>
      </c>
      <c r="D9" s="124" t="s">
        <v>17</v>
      </c>
      <c r="E9" s="124" t="s">
        <v>18</v>
      </c>
      <c r="F9" s="22" t="s">
        <v>19</v>
      </c>
      <c r="G9" s="25" t="s">
        <v>20</v>
      </c>
      <c r="H9" s="26" t="s">
        <v>21</v>
      </c>
      <c r="I9" s="26" t="s">
        <v>22</v>
      </c>
      <c r="J9" s="26" t="s">
        <v>21</v>
      </c>
      <c r="K9" s="27" t="s">
        <v>23</v>
      </c>
      <c r="L9" s="28" t="s">
        <v>24</v>
      </c>
      <c r="M9" s="23" t="s">
        <v>25</v>
      </c>
      <c r="N9" s="29"/>
      <c r="O9" s="23" t="s">
        <v>26</v>
      </c>
      <c r="P9" s="23" t="s">
        <v>27</v>
      </c>
    </row>
    <row r="10" spans="1:16" ht="12.75" customHeight="1" thickTop="1">
      <c r="A10" s="30"/>
      <c r="B10" s="31"/>
      <c r="C10" s="31"/>
      <c r="D10" s="53"/>
      <c r="E10" s="53"/>
      <c r="F10" s="31"/>
      <c r="G10" s="32"/>
      <c r="H10" s="33"/>
      <c r="I10" s="24" t="s">
        <v>22</v>
      </c>
      <c r="J10" s="116"/>
      <c r="K10" s="117"/>
      <c r="L10" s="118" t="e">
        <f>SUM(G10)+H10/(H10+J10)*(K10-G10)</f>
        <v>#DIV/0!</v>
      </c>
      <c r="M10" s="31"/>
      <c r="N10" s="34"/>
      <c r="O10" s="35"/>
      <c r="P10" s="31"/>
    </row>
    <row r="11" spans="1:16" ht="12.75" customHeight="1">
      <c r="A11" s="36" t="s">
        <v>28</v>
      </c>
      <c r="B11" s="37" t="s">
        <v>29</v>
      </c>
      <c r="C11" s="38">
        <v>37970</v>
      </c>
      <c r="D11" s="125" t="s">
        <v>74</v>
      </c>
      <c r="E11" s="54" t="s">
        <v>65</v>
      </c>
      <c r="F11" s="37" t="s">
        <v>31</v>
      </c>
      <c r="G11" s="48">
        <v>6.6</v>
      </c>
      <c r="H11" s="31">
        <v>1</v>
      </c>
      <c r="I11" s="24" t="s">
        <v>22</v>
      </c>
      <c r="J11" s="30">
        <v>7</v>
      </c>
      <c r="K11" s="82">
        <v>7.5</v>
      </c>
      <c r="L11" s="83">
        <f>SUM(G11)+H11/(H11+J11)*(K11-G11)</f>
        <v>6.7124999999999995</v>
      </c>
      <c r="M11" s="37">
        <v>2</v>
      </c>
      <c r="N11" s="98">
        <v>6.7</v>
      </c>
      <c r="O11" s="43">
        <v>1.3</v>
      </c>
      <c r="P11" s="37"/>
    </row>
    <row r="12" spans="1:16" ht="12.75" customHeight="1">
      <c r="A12" s="36" t="s">
        <v>28</v>
      </c>
      <c r="B12" s="37" t="s">
        <v>29</v>
      </c>
      <c r="C12" s="38">
        <v>37970</v>
      </c>
      <c r="D12" s="125" t="s">
        <v>74</v>
      </c>
      <c r="E12" s="54" t="s">
        <v>65</v>
      </c>
      <c r="F12" s="37" t="s">
        <v>31</v>
      </c>
      <c r="G12" s="48">
        <v>6.4</v>
      </c>
      <c r="H12" s="31">
        <v>3.5</v>
      </c>
      <c r="I12" s="24" t="s">
        <v>22</v>
      </c>
      <c r="J12" s="30">
        <v>7</v>
      </c>
      <c r="K12" s="82">
        <v>7.5</v>
      </c>
      <c r="L12" s="83">
        <f aca="true" t="shared" si="0" ref="L12:L75">SUM(G12)+H12/(H12+J12)*(K12-G12)</f>
        <v>6.766666666666667</v>
      </c>
      <c r="M12" s="37">
        <v>2</v>
      </c>
      <c r="N12" s="41">
        <f>SUM(L11:L12)/2</f>
        <v>6.739583333333333</v>
      </c>
      <c r="O12" s="43">
        <v>1.3</v>
      </c>
      <c r="P12" s="37"/>
    </row>
    <row r="13" spans="1:16" ht="12.75" customHeight="1">
      <c r="A13" s="36"/>
      <c r="B13" s="37"/>
      <c r="C13" s="38"/>
      <c r="D13" s="54"/>
      <c r="E13" s="125"/>
      <c r="F13" s="37"/>
      <c r="G13" s="48"/>
      <c r="H13" s="31"/>
      <c r="I13" s="24" t="s">
        <v>22</v>
      </c>
      <c r="J13" s="30"/>
      <c r="K13" s="82"/>
      <c r="L13" s="83" t="e">
        <f t="shared" si="0"/>
        <v>#DIV/0!</v>
      </c>
      <c r="M13" s="37"/>
      <c r="N13" s="41"/>
      <c r="O13" s="43"/>
      <c r="P13" s="37"/>
    </row>
    <row r="14" spans="1:16" ht="12.75" customHeight="1">
      <c r="A14" s="36" t="s">
        <v>28</v>
      </c>
      <c r="B14" s="37" t="s">
        <v>29</v>
      </c>
      <c r="C14" s="38">
        <v>37978</v>
      </c>
      <c r="D14" s="125" t="s">
        <v>74</v>
      </c>
      <c r="E14" s="54" t="s">
        <v>65</v>
      </c>
      <c r="F14" s="37" t="s">
        <v>31</v>
      </c>
      <c r="G14" s="48">
        <v>6</v>
      </c>
      <c r="H14" s="31">
        <v>5</v>
      </c>
      <c r="I14" s="24" t="s">
        <v>22</v>
      </c>
      <c r="J14" s="30">
        <v>4.5</v>
      </c>
      <c r="K14" s="82">
        <v>6.6</v>
      </c>
      <c r="L14" s="83">
        <f>SUM(G14)+H14/(H14+J14)*(K14-G14)</f>
        <v>6.315789473684211</v>
      </c>
      <c r="M14" s="37">
        <v>2</v>
      </c>
      <c r="N14" s="41"/>
      <c r="O14" s="43">
        <v>1.5</v>
      </c>
      <c r="P14" s="37"/>
    </row>
    <row r="15" spans="1:16" ht="12.75" customHeight="1">
      <c r="A15" s="36" t="s">
        <v>28</v>
      </c>
      <c r="B15" s="37" t="s">
        <v>29</v>
      </c>
      <c r="C15" s="38">
        <v>37978</v>
      </c>
      <c r="D15" s="125" t="s">
        <v>74</v>
      </c>
      <c r="E15" s="54" t="s">
        <v>65</v>
      </c>
      <c r="F15" s="37" t="s">
        <v>31</v>
      </c>
      <c r="G15" s="48">
        <v>6</v>
      </c>
      <c r="H15" s="31">
        <v>5</v>
      </c>
      <c r="I15" s="24" t="s">
        <v>22</v>
      </c>
      <c r="J15" s="30">
        <v>2</v>
      </c>
      <c r="K15" s="82">
        <v>6.4</v>
      </c>
      <c r="L15" s="83">
        <f t="shared" si="0"/>
        <v>6.285714285714286</v>
      </c>
      <c r="M15" s="37">
        <v>2</v>
      </c>
      <c r="N15" s="41"/>
      <c r="O15" s="43">
        <v>1.5</v>
      </c>
      <c r="P15" s="37"/>
    </row>
    <row r="16" spans="1:16" ht="12.75" customHeight="1">
      <c r="A16" s="36" t="s">
        <v>28</v>
      </c>
      <c r="B16" s="37" t="s">
        <v>29</v>
      </c>
      <c r="C16" s="38">
        <v>37978</v>
      </c>
      <c r="D16" s="125" t="s">
        <v>74</v>
      </c>
      <c r="E16" s="54" t="s">
        <v>65</v>
      </c>
      <c r="F16" s="37" t="s">
        <v>31</v>
      </c>
      <c r="G16" s="48">
        <v>6</v>
      </c>
      <c r="H16" s="31">
        <v>5</v>
      </c>
      <c r="I16" s="24" t="s">
        <v>22</v>
      </c>
      <c r="J16" s="30">
        <v>4</v>
      </c>
      <c r="K16" s="82">
        <v>6.6</v>
      </c>
      <c r="L16" s="83">
        <f t="shared" si="0"/>
        <v>6.333333333333333</v>
      </c>
      <c r="M16" s="37">
        <v>2</v>
      </c>
      <c r="N16" s="98">
        <v>6.3</v>
      </c>
      <c r="O16" s="43">
        <v>1.5</v>
      </c>
      <c r="P16" s="37"/>
    </row>
    <row r="17" spans="1:16" ht="12.75" customHeight="1">
      <c r="A17" s="36" t="s">
        <v>28</v>
      </c>
      <c r="B17" s="37" t="s">
        <v>29</v>
      </c>
      <c r="C17" s="38">
        <v>37978</v>
      </c>
      <c r="D17" s="125" t="s">
        <v>74</v>
      </c>
      <c r="E17" s="54" t="s">
        <v>65</v>
      </c>
      <c r="F17" s="37" t="s">
        <v>31</v>
      </c>
      <c r="G17" s="48">
        <v>6</v>
      </c>
      <c r="H17" s="31">
        <v>5</v>
      </c>
      <c r="I17" s="24" t="s">
        <v>22</v>
      </c>
      <c r="J17" s="30">
        <v>6</v>
      </c>
      <c r="K17" s="82">
        <v>7</v>
      </c>
      <c r="L17" s="83">
        <f t="shared" si="0"/>
        <v>6.454545454545454</v>
      </c>
      <c r="M17" s="37">
        <v>2</v>
      </c>
      <c r="N17" s="41">
        <f>SUM(L14:L17)/4</f>
        <v>6.347345636819321</v>
      </c>
      <c r="O17" s="43">
        <v>1.5</v>
      </c>
      <c r="P17" s="37"/>
    </row>
    <row r="18" spans="1:16" ht="12.75" customHeight="1">
      <c r="A18" s="36"/>
      <c r="B18" s="37"/>
      <c r="C18" s="38"/>
      <c r="D18" s="54"/>
      <c r="E18" s="54"/>
      <c r="F18" s="37"/>
      <c r="G18" s="48"/>
      <c r="H18" s="31"/>
      <c r="I18" s="24" t="s">
        <v>22</v>
      </c>
      <c r="J18" s="30"/>
      <c r="K18" s="82"/>
      <c r="L18" s="83" t="e">
        <f t="shared" si="0"/>
        <v>#DIV/0!</v>
      </c>
      <c r="M18" s="37"/>
      <c r="N18" s="41"/>
      <c r="O18" s="43"/>
      <c r="P18" s="37"/>
    </row>
    <row r="19" spans="1:16" ht="12.75" customHeight="1">
      <c r="A19" s="36" t="s">
        <v>28</v>
      </c>
      <c r="B19" s="37" t="s">
        <v>29</v>
      </c>
      <c r="C19" s="38">
        <v>37985</v>
      </c>
      <c r="D19" s="54" t="s">
        <v>75</v>
      </c>
      <c r="E19" s="54" t="s">
        <v>72</v>
      </c>
      <c r="F19" s="37" t="s">
        <v>31</v>
      </c>
      <c r="G19" s="48">
        <v>6</v>
      </c>
      <c r="H19" s="31">
        <v>1</v>
      </c>
      <c r="I19" s="24" t="s">
        <v>22</v>
      </c>
      <c r="J19" s="30">
        <v>5</v>
      </c>
      <c r="K19" s="82">
        <v>6.6</v>
      </c>
      <c r="L19" s="83">
        <f>SUM(G19)+H19/(H19+J19)*(K19-G19)</f>
        <v>6.1</v>
      </c>
      <c r="M19" s="37">
        <v>2</v>
      </c>
      <c r="N19" s="41"/>
      <c r="O19" s="43" t="s">
        <v>76</v>
      </c>
      <c r="P19" s="37"/>
    </row>
    <row r="20" spans="1:16" ht="12.75" customHeight="1">
      <c r="A20" s="36" t="s">
        <v>28</v>
      </c>
      <c r="B20" s="37" t="s">
        <v>29</v>
      </c>
      <c r="C20" s="38">
        <v>37985</v>
      </c>
      <c r="D20" s="54" t="s">
        <v>75</v>
      </c>
      <c r="E20" s="54" t="s">
        <v>72</v>
      </c>
      <c r="F20" s="37" t="s">
        <v>31</v>
      </c>
      <c r="G20" s="48">
        <v>6</v>
      </c>
      <c r="H20" s="31">
        <v>1</v>
      </c>
      <c r="I20" s="24" t="s">
        <v>22</v>
      </c>
      <c r="J20" s="30">
        <v>4</v>
      </c>
      <c r="K20" s="82">
        <v>6.4</v>
      </c>
      <c r="L20" s="83">
        <f t="shared" si="0"/>
        <v>6.08</v>
      </c>
      <c r="M20" s="37">
        <v>2</v>
      </c>
      <c r="N20" s="84"/>
      <c r="O20" s="43" t="s">
        <v>76</v>
      </c>
      <c r="P20" s="37"/>
    </row>
    <row r="21" spans="1:16" ht="12.75" customHeight="1">
      <c r="A21" s="36" t="s">
        <v>28</v>
      </c>
      <c r="B21" s="37" t="s">
        <v>29</v>
      </c>
      <c r="C21" s="38">
        <v>37985</v>
      </c>
      <c r="D21" s="54" t="s">
        <v>75</v>
      </c>
      <c r="E21" s="54" t="s">
        <v>72</v>
      </c>
      <c r="F21" s="37" t="s">
        <v>31</v>
      </c>
      <c r="G21" s="48">
        <v>5.8</v>
      </c>
      <c r="H21" s="31">
        <v>2</v>
      </c>
      <c r="I21" s="24" t="s">
        <v>22</v>
      </c>
      <c r="J21" s="30">
        <v>6</v>
      </c>
      <c r="K21" s="82">
        <v>6.6</v>
      </c>
      <c r="L21" s="83">
        <f t="shared" si="0"/>
        <v>6</v>
      </c>
      <c r="M21" s="37">
        <v>2</v>
      </c>
      <c r="N21" s="98">
        <v>6.1</v>
      </c>
      <c r="O21" s="43" t="s">
        <v>76</v>
      </c>
      <c r="P21" s="37"/>
    </row>
    <row r="22" spans="1:16" ht="12.75" customHeight="1">
      <c r="A22" s="36" t="s">
        <v>28</v>
      </c>
      <c r="B22" s="37" t="s">
        <v>29</v>
      </c>
      <c r="C22" s="38">
        <v>37985</v>
      </c>
      <c r="D22" s="54" t="s">
        <v>75</v>
      </c>
      <c r="E22" s="54" t="s">
        <v>72</v>
      </c>
      <c r="F22" s="37" t="s">
        <v>31</v>
      </c>
      <c r="G22" s="48">
        <v>5.8</v>
      </c>
      <c r="H22" s="31">
        <v>2</v>
      </c>
      <c r="I22" s="24" t="s">
        <v>22</v>
      </c>
      <c r="J22" s="30">
        <v>5</v>
      </c>
      <c r="K22" s="82">
        <v>6.6</v>
      </c>
      <c r="L22" s="83">
        <f t="shared" si="0"/>
        <v>6.0285714285714285</v>
      </c>
      <c r="M22" s="37">
        <v>2</v>
      </c>
      <c r="N22" s="41">
        <f>SUM(L19:L22)/4</f>
        <v>6.052142857142857</v>
      </c>
      <c r="O22" s="43" t="s">
        <v>76</v>
      </c>
      <c r="P22" s="37"/>
    </row>
    <row r="23" spans="1:16" ht="12.75" customHeight="1">
      <c r="A23" s="36"/>
      <c r="B23" s="37"/>
      <c r="C23" s="38"/>
      <c r="D23" s="54"/>
      <c r="E23" s="54"/>
      <c r="F23" s="37"/>
      <c r="G23" s="48"/>
      <c r="H23" s="31"/>
      <c r="I23" s="24" t="s">
        <v>22</v>
      </c>
      <c r="J23" s="30"/>
      <c r="K23" s="82"/>
      <c r="L23" s="83" t="e">
        <f t="shared" si="0"/>
        <v>#DIV/0!</v>
      </c>
      <c r="M23" s="37"/>
      <c r="N23" s="84"/>
      <c r="O23" s="43"/>
      <c r="P23" s="37"/>
    </row>
    <row r="24" spans="1:16" ht="12.75" customHeight="1">
      <c r="A24" s="36" t="s">
        <v>28</v>
      </c>
      <c r="B24" s="37" t="s">
        <v>29</v>
      </c>
      <c r="C24" s="38">
        <v>37987</v>
      </c>
      <c r="D24" s="125" t="s">
        <v>77</v>
      </c>
      <c r="E24" s="125" t="s">
        <v>70</v>
      </c>
      <c r="F24" s="37" t="s">
        <v>78</v>
      </c>
      <c r="G24" s="48">
        <v>6</v>
      </c>
      <c r="H24" s="31">
        <v>2</v>
      </c>
      <c r="I24" s="24" t="s">
        <v>22</v>
      </c>
      <c r="J24" s="30">
        <v>6</v>
      </c>
      <c r="K24" s="82">
        <v>6.6</v>
      </c>
      <c r="L24" s="83">
        <f>SUM(G24)+H24/(H24+J24)*(K24-G24)</f>
        <v>6.15</v>
      </c>
      <c r="M24" s="37">
        <v>2.5</v>
      </c>
      <c r="N24" s="98">
        <v>6.1</v>
      </c>
      <c r="O24" s="43">
        <v>1.5</v>
      </c>
      <c r="P24" s="37" t="s">
        <v>80</v>
      </c>
    </row>
    <row r="25" spans="1:16" ht="12.75" customHeight="1">
      <c r="A25" s="36" t="s">
        <v>28</v>
      </c>
      <c r="B25" s="37" t="s">
        <v>29</v>
      </c>
      <c r="C25" s="38">
        <v>37987</v>
      </c>
      <c r="D25" s="125" t="s">
        <v>77</v>
      </c>
      <c r="E25" s="125" t="s">
        <v>70</v>
      </c>
      <c r="F25" s="37" t="s">
        <v>78</v>
      </c>
      <c r="G25" s="48">
        <v>6</v>
      </c>
      <c r="H25" s="31">
        <v>0</v>
      </c>
      <c r="I25" s="24" t="s">
        <v>22</v>
      </c>
      <c r="J25" s="30"/>
      <c r="K25" s="82"/>
      <c r="L25" s="83">
        <v>6</v>
      </c>
      <c r="M25" s="37">
        <v>2.5</v>
      </c>
      <c r="N25" s="41">
        <f>SUM(L24:L25)/2</f>
        <v>6.075</v>
      </c>
      <c r="O25" s="43">
        <v>1.5</v>
      </c>
      <c r="P25" s="37"/>
    </row>
    <row r="26" spans="1:16" ht="12.75" customHeight="1">
      <c r="A26" s="36"/>
      <c r="B26" s="37"/>
      <c r="C26" s="38"/>
      <c r="D26" s="54"/>
      <c r="E26" s="54"/>
      <c r="F26" s="37"/>
      <c r="G26" s="48"/>
      <c r="H26" s="31"/>
      <c r="I26" s="24" t="s">
        <v>22</v>
      </c>
      <c r="J26" s="30"/>
      <c r="K26" s="82"/>
      <c r="L26" s="83" t="e">
        <f t="shared" si="0"/>
        <v>#DIV/0!</v>
      </c>
      <c r="M26" s="37"/>
      <c r="N26" s="41"/>
      <c r="O26" s="43"/>
      <c r="P26" s="37"/>
    </row>
    <row r="27" spans="1:16" ht="12.75" customHeight="1">
      <c r="A27" s="36" t="s">
        <v>28</v>
      </c>
      <c r="B27" s="37" t="s">
        <v>29</v>
      </c>
      <c r="C27" s="38">
        <v>37988</v>
      </c>
      <c r="D27" s="125" t="s">
        <v>79</v>
      </c>
      <c r="E27" s="54" t="s">
        <v>66</v>
      </c>
      <c r="F27" s="37" t="s">
        <v>81</v>
      </c>
      <c r="G27" s="48">
        <v>5.8</v>
      </c>
      <c r="H27" s="31">
        <v>2</v>
      </c>
      <c r="I27" s="24" t="s">
        <v>22</v>
      </c>
      <c r="J27" s="30">
        <v>1</v>
      </c>
      <c r="K27" s="82">
        <v>6</v>
      </c>
      <c r="L27" s="83">
        <f>SUM(G27)+H27/(H27+J27)*(K27-G27)</f>
        <v>5.933333333333334</v>
      </c>
      <c r="M27" s="37">
        <v>2</v>
      </c>
      <c r="N27" s="98">
        <v>5.9</v>
      </c>
      <c r="O27" s="43">
        <v>1.5</v>
      </c>
      <c r="P27" s="37"/>
    </row>
    <row r="28" spans="1:16" ht="12.75" customHeight="1">
      <c r="A28" s="36"/>
      <c r="B28" s="37"/>
      <c r="C28" s="38"/>
      <c r="D28" s="125"/>
      <c r="E28" s="125"/>
      <c r="F28" s="37"/>
      <c r="G28" s="48"/>
      <c r="H28" s="31"/>
      <c r="I28" s="24" t="s">
        <v>22</v>
      </c>
      <c r="J28" s="30"/>
      <c r="K28" s="82"/>
      <c r="L28" s="83" t="e">
        <f t="shared" si="0"/>
        <v>#DIV/0!</v>
      </c>
      <c r="M28" s="37"/>
      <c r="N28" s="41"/>
      <c r="O28" s="43"/>
      <c r="P28" s="37"/>
    </row>
    <row r="29" spans="1:16" ht="12.75" customHeight="1">
      <c r="A29" s="36" t="s">
        <v>28</v>
      </c>
      <c r="B29" s="37" t="s">
        <v>29</v>
      </c>
      <c r="C29" s="38">
        <v>37989</v>
      </c>
      <c r="D29" s="54" t="s">
        <v>82</v>
      </c>
      <c r="E29" s="54" t="s">
        <v>30</v>
      </c>
      <c r="F29" s="37" t="s">
        <v>81</v>
      </c>
      <c r="G29" s="48">
        <v>5.8</v>
      </c>
      <c r="H29" s="31">
        <v>3</v>
      </c>
      <c r="I29" s="24" t="s">
        <v>22</v>
      </c>
      <c r="J29" s="30">
        <v>2</v>
      </c>
      <c r="K29" s="82">
        <v>6</v>
      </c>
      <c r="L29" s="83">
        <f>SUM(G29)+H29/(H29+J29)*(K29-G29)</f>
        <v>5.92</v>
      </c>
      <c r="M29" s="37">
        <v>2</v>
      </c>
      <c r="N29" s="98">
        <v>5.9</v>
      </c>
      <c r="O29" s="43">
        <v>1.3</v>
      </c>
      <c r="P29" s="37"/>
    </row>
    <row r="30" spans="1:16" ht="12.75" customHeight="1">
      <c r="A30" s="36"/>
      <c r="B30" s="37"/>
      <c r="C30" s="38"/>
      <c r="D30" s="125"/>
      <c r="E30" s="125"/>
      <c r="F30" s="37"/>
      <c r="G30" s="48"/>
      <c r="H30" s="31"/>
      <c r="I30" s="24" t="s">
        <v>22</v>
      </c>
      <c r="J30" s="30"/>
      <c r="K30" s="82"/>
      <c r="L30" s="83" t="e">
        <f t="shared" si="0"/>
        <v>#DIV/0!</v>
      </c>
      <c r="M30" s="37"/>
      <c r="N30" s="84"/>
      <c r="O30" s="43"/>
      <c r="P30" s="37"/>
    </row>
    <row r="31" spans="1:16" ht="12.75" customHeight="1">
      <c r="A31" s="36" t="s">
        <v>28</v>
      </c>
      <c r="B31" s="37" t="s">
        <v>29</v>
      </c>
      <c r="C31" s="38">
        <v>37991</v>
      </c>
      <c r="D31" s="125" t="s">
        <v>83</v>
      </c>
      <c r="E31" s="125" t="s">
        <v>82</v>
      </c>
      <c r="F31" s="37" t="s">
        <v>31</v>
      </c>
      <c r="G31" s="48">
        <v>5.8</v>
      </c>
      <c r="H31" s="31">
        <v>2</v>
      </c>
      <c r="I31" s="24" t="s">
        <v>22</v>
      </c>
      <c r="J31" s="30">
        <v>4.5</v>
      </c>
      <c r="K31" s="82">
        <v>6.4</v>
      </c>
      <c r="L31" s="83">
        <f>SUM(G31)+H31/(H31+J31)*(K31-G31)</f>
        <v>5.984615384615385</v>
      </c>
      <c r="M31" s="37">
        <v>2</v>
      </c>
      <c r="N31" s="98">
        <v>6</v>
      </c>
      <c r="O31" s="43" t="s">
        <v>84</v>
      </c>
      <c r="P31" s="37"/>
    </row>
    <row r="32" spans="1:16" ht="12.75" customHeight="1">
      <c r="A32" s="36" t="s">
        <v>28</v>
      </c>
      <c r="B32" s="37" t="s">
        <v>29</v>
      </c>
      <c r="C32" s="38">
        <v>37991</v>
      </c>
      <c r="D32" s="125" t="s">
        <v>83</v>
      </c>
      <c r="E32" s="125" t="s">
        <v>82</v>
      </c>
      <c r="F32" s="37" t="s">
        <v>31</v>
      </c>
      <c r="G32" s="48">
        <v>6</v>
      </c>
      <c r="H32" s="31">
        <v>0.5</v>
      </c>
      <c r="I32" s="24" t="s">
        <v>22</v>
      </c>
      <c r="J32" s="30">
        <v>5</v>
      </c>
      <c r="K32" s="82">
        <v>6.4</v>
      </c>
      <c r="L32" s="83">
        <f t="shared" si="0"/>
        <v>6.036363636363636</v>
      </c>
      <c r="M32" s="37">
        <v>2</v>
      </c>
      <c r="N32" s="84"/>
      <c r="O32" s="43" t="s">
        <v>84</v>
      </c>
      <c r="P32" s="37"/>
    </row>
    <row r="33" spans="1:16" ht="12.75" customHeight="1">
      <c r="A33" s="36" t="s">
        <v>28</v>
      </c>
      <c r="B33" s="37" t="s">
        <v>29</v>
      </c>
      <c r="C33" s="38">
        <v>37991</v>
      </c>
      <c r="D33" s="125" t="s">
        <v>83</v>
      </c>
      <c r="E33" s="125" t="s">
        <v>82</v>
      </c>
      <c r="F33" s="37" t="s">
        <v>31</v>
      </c>
      <c r="G33" s="48">
        <v>5.5</v>
      </c>
      <c r="H33" s="31">
        <v>4</v>
      </c>
      <c r="I33" s="24" t="s">
        <v>22</v>
      </c>
      <c r="J33" s="30">
        <v>5</v>
      </c>
      <c r="K33" s="82">
        <v>6.4</v>
      </c>
      <c r="L33" s="83">
        <f t="shared" si="0"/>
        <v>5.9</v>
      </c>
      <c r="M33" s="37">
        <v>2</v>
      </c>
      <c r="N33" s="84"/>
      <c r="O33" s="43" t="s">
        <v>84</v>
      </c>
      <c r="P33" s="37"/>
    </row>
    <row r="34" spans="1:16" ht="12.75" customHeight="1">
      <c r="A34" s="36" t="s">
        <v>28</v>
      </c>
      <c r="B34" s="37" t="s">
        <v>29</v>
      </c>
      <c r="C34" s="38">
        <v>37991</v>
      </c>
      <c r="D34" s="125" t="s">
        <v>83</v>
      </c>
      <c r="E34" s="125" t="s">
        <v>82</v>
      </c>
      <c r="F34" s="37" t="s">
        <v>31</v>
      </c>
      <c r="G34" s="48">
        <v>5.5</v>
      </c>
      <c r="H34" s="31">
        <v>5</v>
      </c>
      <c r="I34" s="24" t="s">
        <v>22</v>
      </c>
      <c r="J34" s="30">
        <v>0.5</v>
      </c>
      <c r="K34" s="82">
        <v>6</v>
      </c>
      <c r="L34" s="83">
        <f t="shared" si="0"/>
        <v>5.954545454545454</v>
      </c>
      <c r="M34" s="37">
        <v>2</v>
      </c>
      <c r="N34" s="84"/>
      <c r="O34" s="43" t="s">
        <v>84</v>
      </c>
      <c r="P34" s="37"/>
    </row>
    <row r="35" spans="1:16" ht="12.75" customHeight="1">
      <c r="A35" s="36" t="s">
        <v>28</v>
      </c>
      <c r="B35" s="37" t="s">
        <v>29</v>
      </c>
      <c r="C35" s="38">
        <v>37991</v>
      </c>
      <c r="D35" s="125" t="s">
        <v>83</v>
      </c>
      <c r="E35" s="125" t="s">
        <v>82</v>
      </c>
      <c r="F35" s="37" t="s">
        <v>31</v>
      </c>
      <c r="G35" s="48">
        <v>5.5</v>
      </c>
      <c r="H35" s="31">
        <v>4.5</v>
      </c>
      <c r="I35" s="24" t="s">
        <v>22</v>
      </c>
      <c r="J35" s="30">
        <v>1</v>
      </c>
      <c r="K35" s="82">
        <v>6</v>
      </c>
      <c r="L35" s="83">
        <f t="shared" si="0"/>
        <v>5.909090909090909</v>
      </c>
      <c r="M35" s="37">
        <v>2</v>
      </c>
      <c r="N35" s="84"/>
      <c r="O35" s="43" t="s">
        <v>84</v>
      </c>
      <c r="P35" s="37"/>
    </row>
    <row r="36" spans="1:16" ht="12.75" customHeight="1">
      <c r="A36" s="36" t="s">
        <v>28</v>
      </c>
      <c r="B36" s="37" t="s">
        <v>29</v>
      </c>
      <c r="C36" s="38">
        <v>37991</v>
      </c>
      <c r="D36" s="125" t="s">
        <v>83</v>
      </c>
      <c r="E36" s="125" t="s">
        <v>82</v>
      </c>
      <c r="F36" s="37" t="s">
        <v>31</v>
      </c>
      <c r="G36" s="48" t="s">
        <v>63</v>
      </c>
      <c r="H36" s="31"/>
      <c r="I36" s="24" t="s">
        <v>22</v>
      </c>
      <c r="J36" s="30"/>
      <c r="K36" s="82"/>
      <c r="L36" s="83">
        <v>5.95</v>
      </c>
      <c r="M36" s="37">
        <v>2</v>
      </c>
      <c r="N36" s="87">
        <f>SUM(L31:L36)/6</f>
        <v>5.9557692307692305</v>
      </c>
      <c r="O36" s="43" t="s">
        <v>84</v>
      </c>
      <c r="P36" s="37"/>
    </row>
    <row r="37" spans="1:16" ht="12.75" customHeight="1">
      <c r="A37" s="36"/>
      <c r="B37" s="37"/>
      <c r="C37" s="38"/>
      <c r="D37" s="54"/>
      <c r="E37" s="54"/>
      <c r="F37" s="37"/>
      <c r="G37" s="48"/>
      <c r="H37" s="31"/>
      <c r="I37" s="24" t="s">
        <v>22</v>
      </c>
      <c r="J37" s="30"/>
      <c r="K37" s="82"/>
      <c r="L37" s="83" t="e">
        <f t="shared" si="0"/>
        <v>#DIV/0!</v>
      </c>
      <c r="M37" s="37"/>
      <c r="N37" s="87"/>
      <c r="O37" s="43"/>
      <c r="P37" s="37"/>
    </row>
    <row r="38" spans="1:16" ht="12.75" customHeight="1">
      <c r="A38" s="36" t="s">
        <v>28</v>
      </c>
      <c r="B38" s="37" t="s">
        <v>29</v>
      </c>
      <c r="C38" s="38">
        <v>37995</v>
      </c>
      <c r="D38" s="125" t="s">
        <v>85</v>
      </c>
      <c r="E38" s="54" t="s">
        <v>71</v>
      </c>
      <c r="F38" s="37" t="s">
        <v>31</v>
      </c>
      <c r="G38" s="48">
        <v>5.5</v>
      </c>
      <c r="H38" s="31">
        <v>5</v>
      </c>
      <c r="I38" s="24" t="s">
        <v>22</v>
      </c>
      <c r="J38" s="30">
        <v>7</v>
      </c>
      <c r="K38" s="82">
        <v>6.6</v>
      </c>
      <c r="L38" s="83">
        <f>SUM(G38)+H38/(H38+J38)*(K38-G38)</f>
        <v>5.958333333333333</v>
      </c>
      <c r="M38" s="37">
        <v>2.5</v>
      </c>
      <c r="N38" s="98">
        <v>6</v>
      </c>
      <c r="O38" s="43" t="s">
        <v>86</v>
      </c>
      <c r="P38" s="37" t="s">
        <v>87</v>
      </c>
    </row>
    <row r="39" spans="1:16" ht="12.75" customHeight="1">
      <c r="A39" s="36" t="s">
        <v>28</v>
      </c>
      <c r="B39" s="37" t="s">
        <v>29</v>
      </c>
      <c r="C39" s="38">
        <v>37995</v>
      </c>
      <c r="D39" s="125" t="s">
        <v>85</v>
      </c>
      <c r="E39" s="54" t="s">
        <v>71</v>
      </c>
      <c r="F39" s="37" t="s">
        <v>31</v>
      </c>
      <c r="G39" s="48" t="s">
        <v>63</v>
      </c>
      <c r="H39" s="31"/>
      <c r="I39" s="24" t="s">
        <v>22</v>
      </c>
      <c r="J39" s="30"/>
      <c r="K39" s="82"/>
      <c r="L39" s="83">
        <v>5.9</v>
      </c>
      <c r="M39" s="37">
        <v>2.5</v>
      </c>
      <c r="N39" s="84"/>
      <c r="O39" s="43" t="s">
        <v>86</v>
      </c>
      <c r="P39" s="37"/>
    </row>
    <row r="40" spans="1:16" ht="12.75" customHeight="1">
      <c r="A40" s="36" t="s">
        <v>28</v>
      </c>
      <c r="B40" s="37" t="s">
        <v>29</v>
      </c>
      <c r="C40" s="38">
        <v>37995</v>
      </c>
      <c r="D40" s="125" t="s">
        <v>85</v>
      </c>
      <c r="E40" s="54" t="s">
        <v>71</v>
      </c>
      <c r="F40" s="37" t="s">
        <v>31</v>
      </c>
      <c r="G40" s="48" t="s">
        <v>63</v>
      </c>
      <c r="H40" s="31"/>
      <c r="I40" s="24" t="s">
        <v>22</v>
      </c>
      <c r="J40" s="30"/>
      <c r="K40" s="82"/>
      <c r="L40" s="83">
        <v>6</v>
      </c>
      <c r="M40" s="37">
        <v>2.5</v>
      </c>
      <c r="N40" s="41">
        <f>SUM(L38:L40)/3</f>
        <v>5.952777777777778</v>
      </c>
      <c r="O40" s="43" t="s">
        <v>86</v>
      </c>
      <c r="P40" s="37"/>
    </row>
    <row r="41" spans="1:16" ht="12.75" customHeight="1">
      <c r="A41" s="36"/>
      <c r="B41" s="37"/>
      <c r="C41" s="38"/>
      <c r="D41" s="54"/>
      <c r="E41" s="54"/>
      <c r="F41" s="37"/>
      <c r="G41" s="48"/>
      <c r="H41" s="31"/>
      <c r="I41" s="24" t="s">
        <v>22</v>
      </c>
      <c r="J41" s="30"/>
      <c r="K41" s="82"/>
      <c r="L41" s="83" t="e">
        <f t="shared" si="0"/>
        <v>#DIV/0!</v>
      </c>
      <c r="M41" s="37"/>
      <c r="N41" s="84"/>
      <c r="O41" s="43"/>
      <c r="P41" s="37"/>
    </row>
    <row r="42" spans="1:16" ht="12.75" customHeight="1">
      <c r="A42" s="36" t="s">
        <v>28</v>
      </c>
      <c r="B42" s="37" t="s">
        <v>29</v>
      </c>
      <c r="C42" s="38">
        <v>37996</v>
      </c>
      <c r="D42" s="54" t="s">
        <v>88</v>
      </c>
      <c r="E42" s="54" t="s">
        <v>89</v>
      </c>
      <c r="F42" s="37" t="s">
        <v>31</v>
      </c>
      <c r="G42" s="48">
        <v>5.5</v>
      </c>
      <c r="H42" s="31">
        <v>4</v>
      </c>
      <c r="I42" s="24" t="s">
        <v>22</v>
      </c>
      <c r="J42" s="30">
        <v>1</v>
      </c>
      <c r="K42" s="82">
        <v>6</v>
      </c>
      <c r="L42" s="83">
        <f>SUM(G42)+H42/(H42+J42)*(K42-G42)</f>
        <v>5.9</v>
      </c>
      <c r="M42" s="37">
        <v>2</v>
      </c>
      <c r="N42" s="98">
        <v>5.9</v>
      </c>
      <c r="O42" s="43" t="s">
        <v>91</v>
      </c>
      <c r="P42" s="37" t="s">
        <v>90</v>
      </c>
    </row>
    <row r="43" spans="1:16" ht="12.75" customHeight="1">
      <c r="A43" s="36" t="s">
        <v>28</v>
      </c>
      <c r="B43" s="37" t="s">
        <v>29</v>
      </c>
      <c r="C43" s="38">
        <v>37996</v>
      </c>
      <c r="D43" s="54" t="s">
        <v>88</v>
      </c>
      <c r="E43" s="54" t="s">
        <v>89</v>
      </c>
      <c r="F43" s="37" t="s">
        <v>31</v>
      </c>
      <c r="G43" s="48">
        <v>5.5</v>
      </c>
      <c r="H43" s="31">
        <v>5</v>
      </c>
      <c r="I43" s="24" t="s">
        <v>22</v>
      </c>
      <c r="J43" s="30">
        <v>2</v>
      </c>
      <c r="K43" s="82">
        <v>6</v>
      </c>
      <c r="L43" s="83">
        <f t="shared" si="0"/>
        <v>5.857142857142857</v>
      </c>
      <c r="M43" s="37">
        <v>2</v>
      </c>
      <c r="N43" s="41"/>
      <c r="O43" s="43" t="s">
        <v>91</v>
      </c>
      <c r="P43" s="37"/>
    </row>
    <row r="44" spans="1:16" ht="12.75" customHeight="1">
      <c r="A44" s="36" t="s">
        <v>28</v>
      </c>
      <c r="B44" s="37" t="s">
        <v>29</v>
      </c>
      <c r="C44" s="38">
        <v>37996</v>
      </c>
      <c r="D44" s="54" t="s">
        <v>88</v>
      </c>
      <c r="E44" s="54" t="s">
        <v>89</v>
      </c>
      <c r="F44" s="37" t="s">
        <v>31</v>
      </c>
      <c r="G44" s="48">
        <v>5.8</v>
      </c>
      <c r="H44" s="31">
        <v>0.5</v>
      </c>
      <c r="I44" s="24" t="s">
        <v>22</v>
      </c>
      <c r="J44" s="30">
        <v>2</v>
      </c>
      <c r="K44" s="82">
        <v>6</v>
      </c>
      <c r="L44" s="83">
        <f t="shared" si="0"/>
        <v>5.84</v>
      </c>
      <c r="M44" s="37">
        <v>2</v>
      </c>
      <c r="N44" s="41">
        <f>SUM(L42:L44)/3</f>
        <v>5.865714285714286</v>
      </c>
      <c r="O44" s="43" t="s">
        <v>91</v>
      </c>
      <c r="P44" s="37"/>
    </row>
    <row r="45" spans="1:16" ht="12.75" customHeight="1">
      <c r="A45" s="36"/>
      <c r="B45" s="37"/>
      <c r="C45" s="38"/>
      <c r="D45" s="125"/>
      <c r="E45" s="125"/>
      <c r="F45" s="37"/>
      <c r="G45" s="48"/>
      <c r="H45" s="31"/>
      <c r="I45" s="24" t="s">
        <v>22</v>
      </c>
      <c r="J45" s="30"/>
      <c r="K45" s="82"/>
      <c r="L45" s="83" t="e">
        <f t="shared" si="0"/>
        <v>#DIV/0!</v>
      </c>
      <c r="M45" s="37"/>
      <c r="N45" s="84"/>
      <c r="O45" s="43"/>
      <c r="P45" s="37"/>
    </row>
    <row r="46" spans="1:16" ht="12.75" customHeight="1">
      <c r="A46" s="36" t="s">
        <v>28</v>
      </c>
      <c r="B46" s="37" t="s">
        <v>29</v>
      </c>
      <c r="C46" s="38">
        <v>38004</v>
      </c>
      <c r="D46" s="54" t="s">
        <v>92</v>
      </c>
      <c r="E46" s="54" t="s">
        <v>93</v>
      </c>
      <c r="F46" s="37" t="s">
        <v>31</v>
      </c>
      <c r="G46" s="48">
        <v>5.9</v>
      </c>
      <c r="H46" s="31">
        <v>3</v>
      </c>
      <c r="I46" s="24" t="s">
        <v>22</v>
      </c>
      <c r="J46" s="30">
        <v>5</v>
      </c>
      <c r="K46" s="82">
        <v>6.6</v>
      </c>
      <c r="L46" s="83">
        <f>SUM(G46)+H46/(H46+J46)*(K46-G46)</f>
        <v>6.1625</v>
      </c>
      <c r="M46" s="37">
        <v>1.5</v>
      </c>
      <c r="N46" s="98">
        <v>6.2</v>
      </c>
      <c r="O46" s="43">
        <v>1.8</v>
      </c>
      <c r="P46" s="37" t="s">
        <v>94</v>
      </c>
    </row>
    <row r="47" spans="1:16" ht="12.75" customHeight="1">
      <c r="A47" s="36" t="s">
        <v>28</v>
      </c>
      <c r="B47" s="37" t="s">
        <v>29</v>
      </c>
      <c r="C47" s="38">
        <v>38004</v>
      </c>
      <c r="D47" s="54" t="s">
        <v>92</v>
      </c>
      <c r="E47" s="54" t="s">
        <v>93</v>
      </c>
      <c r="F47" s="37" t="s">
        <v>31</v>
      </c>
      <c r="G47" s="48">
        <v>5.9</v>
      </c>
      <c r="H47" s="31">
        <v>3</v>
      </c>
      <c r="I47" s="24" t="s">
        <v>22</v>
      </c>
      <c r="J47" s="30">
        <v>4</v>
      </c>
      <c r="K47" s="82">
        <v>6.4</v>
      </c>
      <c r="L47" s="83">
        <f t="shared" si="0"/>
        <v>6.114285714285715</v>
      </c>
      <c r="M47" s="37">
        <v>1.5</v>
      </c>
      <c r="N47" s="41"/>
      <c r="O47" s="43">
        <v>1.8</v>
      </c>
      <c r="P47" s="37"/>
    </row>
    <row r="48" spans="1:16" ht="12.75" customHeight="1">
      <c r="A48" s="36" t="s">
        <v>28</v>
      </c>
      <c r="B48" s="37" t="s">
        <v>29</v>
      </c>
      <c r="C48" s="38">
        <v>38004</v>
      </c>
      <c r="D48" s="54" t="s">
        <v>92</v>
      </c>
      <c r="E48" s="54" t="s">
        <v>93</v>
      </c>
      <c r="F48" s="37" t="s">
        <v>31</v>
      </c>
      <c r="G48" s="48">
        <v>6</v>
      </c>
      <c r="H48" s="31">
        <v>2.5</v>
      </c>
      <c r="I48" s="24" t="s">
        <v>22</v>
      </c>
      <c r="J48" s="30">
        <v>5</v>
      </c>
      <c r="K48" s="82">
        <v>6.6</v>
      </c>
      <c r="L48" s="83">
        <f t="shared" si="0"/>
        <v>6.2</v>
      </c>
      <c r="M48" s="37">
        <v>1.5</v>
      </c>
      <c r="N48" s="41"/>
      <c r="O48" s="43">
        <v>1.8</v>
      </c>
      <c r="P48" s="37"/>
    </row>
    <row r="49" spans="1:16" ht="12.75" customHeight="1">
      <c r="A49" s="36" t="s">
        <v>28</v>
      </c>
      <c r="B49" s="37" t="s">
        <v>29</v>
      </c>
      <c r="C49" s="38">
        <v>38004</v>
      </c>
      <c r="D49" s="54" t="s">
        <v>92</v>
      </c>
      <c r="E49" s="54" t="s">
        <v>93</v>
      </c>
      <c r="F49" s="37" t="s">
        <v>31</v>
      </c>
      <c r="G49" s="48">
        <v>6</v>
      </c>
      <c r="H49" s="31">
        <v>2.5</v>
      </c>
      <c r="I49" s="24" t="s">
        <v>22</v>
      </c>
      <c r="J49" s="30">
        <v>4</v>
      </c>
      <c r="K49" s="82">
        <v>6.4</v>
      </c>
      <c r="L49" s="83">
        <f t="shared" si="0"/>
        <v>6.153846153846154</v>
      </c>
      <c r="M49" s="37">
        <v>1.5</v>
      </c>
      <c r="N49" s="41">
        <f>SUM(L46:L49)/4</f>
        <v>6.157657967032967</v>
      </c>
      <c r="O49" s="43">
        <v>1.8</v>
      </c>
      <c r="P49" s="37"/>
    </row>
    <row r="50" spans="1:16" ht="12.75" customHeight="1">
      <c r="A50" s="36"/>
      <c r="B50" s="37"/>
      <c r="C50" s="38"/>
      <c r="D50" s="54"/>
      <c r="E50" s="54"/>
      <c r="F50" s="37"/>
      <c r="G50" s="48"/>
      <c r="H50" s="31"/>
      <c r="I50" s="24" t="s">
        <v>22</v>
      </c>
      <c r="J50" s="30"/>
      <c r="K50" s="82"/>
      <c r="L50" s="83" t="e">
        <f t="shared" si="0"/>
        <v>#DIV/0!</v>
      </c>
      <c r="M50" s="37"/>
      <c r="N50" s="41"/>
      <c r="O50" s="42"/>
      <c r="P50" s="37"/>
    </row>
    <row r="51" spans="1:16" ht="12.75" customHeight="1">
      <c r="A51" s="36" t="s">
        <v>28</v>
      </c>
      <c r="B51" s="37" t="s">
        <v>29</v>
      </c>
      <c r="C51" s="38">
        <v>38007</v>
      </c>
      <c r="D51" s="54" t="s">
        <v>95</v>
      </c>
      <c r="E51" s="54" t="s">
        <v>96</v>
      </c>
      <c r="F51" s="37" t="s">
        <v>31</v>
      </c>
      <c r="G51" s="48">
        <v>6</v>
      </c>
      <c r="H51" s="31">
        <v>3</v>
      </c>
      <c r="I51" s="24" t="s">
        <v>22</v>
      </c>
      <c r="J51" s="30">
        <v>4</v>
      </c>
      <c r="K51" s="82">
        <v>6.6</v>
      </c>
      <c r="L51" s="83">
        <f>SUM(G51)+H51/(H51+J51)*(K51-G51)</f>
        <v>6.257142857142857</v>
      </c>
      <c r="M51" s="37">
        <v>1.5</v>
      </c>
      <c r="N51" s="137" t="s">
        <v>97</v>
      </c>
      <c r="O51" s="43">
        <v>1.5</v>
      </c>
      <c r="P51" s="37"/>
    </row>
    <row r="52" spans="1:16" ht="12.75" customHeight="1">
      <c r="A52" s="36" t="s">
        <v>28</v>
      </c>
      <c r="B52" s="37" t="s">
        <v>29</v>
      </c>
      <c r="C52" s="38">
        <v>38007</v>
      </c>
      <c r="D52" s="54" t="s">
        <v>95</v>
      </c>
      <c r="E52" s="54" t="s">
        <v>96</v>
      </c>
      <c r="F52" s="37" t="s">
        <v>31</v>
      </c>
      <c r="G52" s="48">
        <v>6</v>
      </c>
      <c r="H52" s="31">
        <v>2.7</v>
      </c>
      <c r="I52" s="24" t="s">
        <v>22</v>
      </c>
      <c r="J52" s="30">
        <v>4</v>
      </c>
      <c r="K52" s="82">
        <v>6.6</v>
      </c>
      <c r="L52" s="83">
        <f t="shared" si="0"/>
        <v>6.241791044776119</v>
      </c>
      <c r="M52" s="37">
        <v>1.5</v>
      </c>
      <c r="N52" s="41">
        <f>SUM(L51:L52)/2</f>
        <v>6.249466950959488</v>
      </c>
      <c r="O52" s="43">
        <v>1.5</v>
      </c>
      <c r="P52" s="37"/>
    </row>
    <row r="53" spans="1:16" ht="12.75" customHeight="1">
      <c r="A53" s="36"/>
      <c r="B53" s="37"/>
      <c r="C53" s="38"/>
      <c r="D53" s="54"/>
      <c r="E53" s="54"/>
      <c r="F53" s="37"/>
      <c r="G53" s="48"/>
      <c r="H53" s="31"/>
      <c r="I53" s="24" t="s">
        <v>22</v>
      </c>
      <c r="J53" s="30"/>
      <c r="K53" s="82"/>
      <c r="L53" s="83" t="e">
        <f t="shared" si="0"/>
        <v>#DIV/0!</v>
      </c>
      <c r="M53" s="37"/>
      <c r="N53" s="84"/>
      <c r="O53" s="42"/>
      <c r="P53" s="37"/>
    </row>
    <row r="54" spans="1:16" ht="12.75" customHeight="1">
      <c r="A54" s="36" t="s">
        <v>28</v>
      </c>
      <c r="B54" s="37" t="s">
        <v>29</v>
      </c>
      <c r="C54" s="38">
        <v>38014</v>
      </c>
      <c r="D54" s="54" t="s">
        <v>98</v>
      </c>
      <c r="E54" s="54" t="s">
        <v>99</v>
      </c>
      <c r="F54" s="37" t="s">
        <v>31</v>
      </c>
      <c r="G54" s="48">
        <v>6.4</v>
      </c>
      <c r="H54" s="31">
        <v>3.3</v>
      </c>
      <c r="I54" s="24" t="s">
        <v>22</v>
      </c>
      <c r="J54" s="30">
        <v>1.3</v>
      </c>
      <c r="K54" s="82">
        <v>6.6</v>
      </c>
      <c r="L54" s="83">
        <f>SUM(G54)+H54/(H54+J54)*(K54-G54)</f>
        <v>6.543478260869565</v>
      </c>
      <c r="M54" s="37">
        <v>1.5</v>
      </c>
      <c r="N54" s="41"/>
      <c r="O54" s="43">
        <v>1.8</v>
      </c>
      <c r="P54" s="37"/>
    </row>
    <row r="55" spans="1:16" ht="12.75" customHeight="1">
      <c r="A55" s="36" t="s">
        <v>28</v>
      </c>
      <c r="B55" s="37" t="s">
        <v>29</v>
      </c>
      <c r="C55" s="38">
        <v>38014</v>
      </c>
      <c r="D55" s="54" t="s">
        <v>98</v>
      </c>
      <c r="E55" s="54" t="s">
        <v>99</v>
      </c>
      <c r="F55" s="37" t="s">
        <v>31</v>
      </c>
      <c r="G55" s="48">
        <v>6.4</v>
      </c>
      <c r="H55" s="31">
        <v>3.5</v>
      </c>
      <c r="I55" s="24" t="s">
        <v>22</v>
      </c>
      <c r="J55" s="30">
        <v>1.3</v>
      </c>
      <c r="K55" s="82">
        <v>6.6</v>
      </c>
      <c r="L55" s="83">
        <f t="shared" si="0"/>
        <v>6.545833333333333</v>
      </c>
      <c r="M55" s="37">
        <v>1.5</v>
      </c>
      <c r="N55" s="41"/>
      <c r="O55" s="43">
        <v>1.8</v>
      </c>
      <c r="P55" s="37"/>
    </row>
    <row r="56" spans="1:16" s="89" customFormat="1" ht="12.75" customHeight="1">
      <c r="A56" s="36" t="s">
        <v>28</v>
      </c>
      <c r="B56" s="37" t="s">
        <v>29</v>
      </c>
      <c r="C56" s="38">
        <v>38014</v>
      </c>
      <c r="D56" s="54" t="s">
        <v>98</v>
      </c>
      <c r="E56" s="54" t="s">
        <v>99</v>
      </c>
      <c r="F56" s="37" t="s">
        <v>31</v>
      </c>
      <c r="G56" s="48">
        <v>6.4</v>
      </c>
      <c r="H56" s="31">
        <v>3.5</v>
      </c>
      <c r="I56" s="24" t="s">
        <v>22</v>
      </c>
      <c r="J56" s="30">
        <v>2.8</v>
      </c>
      <c r="K56" s="82">
        <v>7</v>
      </c>
      <c r="L56" s="83">
        <f t="shared" si="0"/>
        <v>6.733333333333333</v>
      </c>
      <c r="M56" s="37">
        <v>1.5</v>
      </c>
      <c r="N56" s="41"/>
      <c r="O56" s="43">
        <v>1.8</v>
      </c>
      <c r="P56" s="90"/>
    </row>
    <row r="57" spans="1:16" ht="12.75" customHeight="1">
      <c r="A57" s="36" t="s">
        <v>28</v>
      </c>
      <c r="B57" s="37" t="s">
        <v>29</v>
      </c>
      <c r="C57" s="38">
        <v>38014</v>
      </c>
      <c r="D57" s="54" t="s">
        <v>98</v>
      </c>
      <c r="E57" s="54" t="s">
        <v>99</v>
      </c>
      <c r="F57" s="37" t="s">
        <v>31</v>
      </c>
      <c r="G57" s="48">
        <v>6.4</v>
      </c>
      <c r="H57" s="31">
        <v>3.3</v>
      </c>
      <c r="I57" s="24" t="s">
        <v>22</v>
      </c>
      <c r="J57" s="30">
        <v>3</v>
      </c>
      <c r="K57" s="82">
        <v>7</v>
      </c>
      <c r="L57" s="83">
        <f t="shared" si="0"/>
        <v>6.714285714285714</v>
      </c>
      <c r="M57" s="37">
        <v>1.5</v>
      </c>
      <c r="N57" s="98">
        <v>6.6</v>
      </c>
      <c r="O57" s="43">
        <v>1.8</v>
      </c>
      <c r="P57" s="37"/>
    </row>
    <row r="58" spans="1:16" s="97" customFormat="1" ht="12.75" customHeight="1">
      <c r="A58" s="36" t="s">
        <v>28</v>
      </c>
      <c r="B58" s="37" t="s">
        <v>29</v>
      </c>
      <c r="C58" s="38">
        <v>38014</v>
      </c>
      <c r="D58" s="54" t="s">
        <v>98</v>
      </c>
      <c r="E58" s="54" t="s">
        <v>99</v>
      </c>
      <c r="F58" s="37" t="s">
        <v>31</v>
      </c>
      <c r="G58" s="93" t="s">
        <v>63</v>
      </c>
      <c r="H58" s="94"/>
      <c r="I58" s="24" t="s">
        <v>22</v>
      </c>
      <c r="J58" s="30"/>
      <c r="K58" s="82"/>
      <c r="L58" s="83">
        <v>6.55</v>
      </c>
      <c r="M58" s="37">
        <v>1.5</v>
      </c>
      <c r="N58" s="41">
        <f>SUM(L54:L58)/5</f>
        <v>6.617386128364389</v>
      </c>
      <c r="O58" s="43">
        <v>1.8</v>
      </c>
      <c r="P58" s="95"/>
    </row>
    <row r="59" spans="1:16" ht="12.75" customHeight="1">
      <c r="A59" s="52"/>
      <c r="B59" s="91"/>
      <c r="C59" s="92"/>
      <c r="D59" s="126"/>
      <c r="E59" s="126"/>
      <c r="F59" s="91"/>
      <c r="G59" s="48"/>
      <c r="H59" s="31"/>
      <c r="I59" s="24" t="s">
        <v>22</v>
      </c>
      <c r="J59" s="30"/>
      <c r="K59" s="82"/>
      <c r="L59" s="83" t="e">
        <f t="shared" si="0"/>
        <v>#DIV/0!</v>
      </c>
      <c r="M59" s="95"/>
      <c r="N59" s="41"/>
      <c r="O59" s="96"/>
      <c r="P59" s="37"/>
    </row>
    <row r="60" spans="1:16" ht="12.75" customHeight="1">
      <c r="A60" s="36" t="s">
        <v>28</v>
      </c>
      <c r="B60" s="37" t="s">
        <v>29</v>
      </c>
      <c r="C60" s="38">
        <v>38022</v>
      </c>
      <c r="D60" s="54" t="s">
        <v>100</v>
      </c>
      <c r="E60" s="54" t="s">
        <v>101</v>
      </c>
      <c r="F60" s="37" t="s">
        <v>31</v>
      </c>
      <c r="G60" s="48">
        <v>6</v>
      </c>
      <c r="H60" s="31">
        <v>5</v>
      </c>
      <c r="I60" s="24" t="s">
        <v>22</v>
      </c>
      <c r="J60" s="30">
        <v>2.5</v>
      </c>
      <c r="K60" s="82">
        <v>6.6</v>
      </c>
      <c r="L60" s="83">
        <f>SUM(G60)+H60/(H60+J60)*(K60-G60)</f>
        <v>6.3999999999999995</v>
      </c>
      <c r="M60" s="37">
        <v>2</v>
      </c>
      <c r="N60" s="41"/>
      <c r="O60" s="43">
        <v>0.8</v>
      </c>
      <c r="P60" s="37"/>
    </row>
    <row r="61" spans="1:16" ht="12.75" customHeight="1">
      <c r="A61" s="36" t="s">
        <v>28</v>
      </c>
      <c r="B61" s="37" t="s">
        <v>29</v>
      </c>
      <c r="C61" s="38">
        <v>38022</v>
      </c>
      <c r="D61" s="54" t="s">
        <v>100</v>
      </c>
      <c r="E61" s="54" t="s">
        <v>101</v>
      </c>
      <c r="F61" s="37" t="s">
        <v>31</v>
      </c>
      <c r="G61" s="48">
        <v>6.4</v>
      </c>
      <c r="H61" s="31">
        <v>0.5</v>
      </c>
      <c r="I61" s="24" t="s">
        <v>22</v>
      </c>
      <c r="J61" s="30">
        <v>2.5</v>
      </c>
      <c r="K61" s="82">
        <v>6.6</v>
      </c>
      <c r="L61" s="83">
        <f t="shared" si="0"/>
        <v>6.433333333333334</v>
      </c>
      <c r="M61" s="95">
        <v>2</v>
      </c>
      <c r="N61" s="41"/>
      <c r="O61" s="43">
        <v>0.8</v>
      </c>
      <c r="P61" s="37"/>
    </row>
    <row r="62" spans="1:16" ht="12.75" customHeight="1">
      <c r="A62" s="36" t="s">
        <v>28</v>
      </c>
      <c r="B62" s="37" t="s">
        <v>29</v>
      </c>
      <c r="C62" s="38">
        <v>38022</v>
      </c>
      <c r="D62" s="54" t="s">
        <v>100</v>
      </c>
      <c r="E62" s="54" t="s">
        <v>101</v>
      </c>
      <c r="F62" s="37" t="s">
        <v>31</v>
      </c>
      <c r="G62" s="48">
        <v>6</v>
      </c>
      <c r="H62" s="31">
        <v>5</v>
      </c>
      <c r="I62" s="24" t="s">
        <v>22</v>
      </c>
      <c r="J62" s="30">
        <v>4</v>
      </c>
      <c r="K62" s="82">
        <v>7</v>
      </c>
      <c r="L62" s="83">
        <f t="shared" si="0"/>
        <v>6.555555555555555</v>
      </c>
      <c r="M62" s="37">
        <v>2</v>
      </c>
      <c r="N62" s="98">
        <v>6.4</v>
      </c>
      <c r="O62" s="43">
        <v>0.8</v>
      </c>
      <c r="P62" s="37"/>
    </row>
    <row r="63" spans="1:16" ht="12.75" customHeight="1">
      <c r="A63" s="36" t="s">
        <v>28</v>
      </c>
      <c r="B63" s="37" t="s">
        <v>29</v>
      </c>
      <c r="C63" s="38">
        <v>38022</v>
      </c>
      <c r="D63" s="54" t="s">
        <v>100</v>
      </c>
      <c r="E63" s="54" t="s">
        <v>101</v>
      </c>
      <c r="F63" s="37" t="s">
        <v>31</v>
      </c>
      <c r="G63" s="48">
        <v>6</v>
      </c>
      <c r="H63" s="31">
        <v>5</v>
      </c>
      <c r="I63" s="24" t="s">
        <v>22</v>
      </c>
      <c r="J63" s="30">
        <v>3</v>
      </c>
      <c r="K63" s="82">
        <v>6.6</v>
      </c>
      <c r="L63" s="83">
        <f t="shared" si="0"/>
        <v>6.375</v>
      </c>
      <c r="M63" s="37">
        <v>2</v>
      </c>
      <c r="N63" s="41">
        <f>SUM(L60:L63)/4</f>
        <v>6.440972222222221</v>
      </c>
      <c r="O63" s="43">
        <v>0.8</v>
      </c>
      <c r="P63" s="37"/>
    </row>
    <row r="64" spans="1:16" ht="12.75" customHeight="1">
      <c r="A64" s="52"/>
      <c r="B64" s="91"/>
      <c r="C64" s="92"/>
      <c r="D64" s="127"/>
      <c r="E64" s="127"/>
      <c r="F64" s="91"/>
      <c r="G64" s="48"/>
      <c r="H64" s="31"/>
      <c r="I64" s="24" t="s">
        <v>22</v>
      </c>
      <c r="J64" s="30"/>
      <c r="K64" s="82"/>
      <c r="L64" s="83" t="e">
        <f t="shared" si="0"/>
        <v>#DIV/0!</v>
      </c>
      <c r="M64" s="37"/>
      <c r="N64" s="49"/>
      <c r="O64" s="96"/>
      <c r="P64" s="37"/>
    </row>
    <row r="65" spans="1:16" ht="12.75" customHeight="1">
      <c r="A65" s="36" t="s">
        <v>28</v>
      </c>
      <c r="B65" s="37" t="s">
        <v>29</v>
      </c>
      <c r="C65" s="38">
        <v>38026</v>
      </c>
      <c r="D65" s="54"/>
      <c r="E65" s="54" t="s">
        <v>102</v>
      </c>
      <c r="F65" s="37" t="s">
        <v>31</v>
      </c>
      <c r="G65" s="48">
        <v>6</v>
      </c>
      <c r="H65" s="31">
        <v>4</v>
      </c>
      <c r="I65" s="24" t="s">
        <v>22</v>
      </c>
      <c r="J65" s="30">
        <v>5</v>
      </c>
      <c r="K65" s="82">
        <v>6.6</v>
      </c>
      <c r="L65" s="83">
        <f>SUM(G65)+H65/(H65+J65)*(K65-G65)</f>
        <v>6.266666666666667</v>
      </c>
      <c r="M65" s="37">
        <v>1.5</v>
      </c>
      <c r="N65" s="98">
        <v>6.3</v>
      </c>
      <c r="O65" s="43">
        <v>1</v>
      </c>
      <c r="P65" s="37"/>
    </row>
    <row r="66" spans="1:16" ht="12.75" customHeight="1">
      <c r="A66" s="36" t="s">
        <v>28</v>
      </c>
      <c r="B66" s="37" t="s">
        <v>29</v>
      </c>
      <c r="C66" s="38">
        <v>38026</v>
      </c>
      <c r="D66" s="54"/>
      <c r="E66" s="54" t="s">
        <v>102</v>
      </c>
      <c r="F66" s="37" t="s">
        <v>31</v>
      </c>
      <c r="G66" s="48">
        <v>6</v>
      </c>
      <c r="H66" s="31">
        <v>4</v>
      </c>
      <c r="I66" s="24" t="s">
        <v>22</v>
      </c>
      <c r="J66" s="30">
        <v>1.5</v>
      </c>
      <c r="K66" s="82">
        <v>6.4</v>
      </c>
      <c r="L66" s="83">
        <f t="shared" si="0"/>
        <v>6.290909090909091</v>
      </c>
      <c r="M66" s="37">
        <v>1.5</v>
      </c>
      <c r="N66" s="41">
        <f>SUM(L65:L66)/2</f>
        <v>6.278787878787879</v>
      </c>
      <c r="O66" s="96">
        <v>1</v>
      </c>
      <c r="P66" s="37"/>
    </row>
    <row r="67" spans="1:16" ht="12.75" customHeight="1">
      <c r="A67" s="52"/>
      <c r="B67" s="91"/>
      <c r="C67" s="92"/>
      <c r="D67" s="127"/>
      <c r="E67" s="127"/>
      <c r="F67" s="91"/>
      <c r="G67" s="48"/>
      <c r="H67" s="31"/>
      <c r="I67" s="24" t="s">
        <v>22</v>
      </c>
      <c r="J67" s="30"/>
      <c r="K67" s="82"/>
      <c r="L67" s="83" t="e">
        <f t="shared" si="0"/>
        <v>#DIV/0!</v>
      </c>
      <c r="M67" s="37"/>
      <c r="N67" s="87"/>
      <c r="O67" s="96"/>
      <c r="P67" s="37"/>
    </row>
    <row r="68" spans="1:16" ht="12.75" customHeight="1">
      <c r="A68" s="36" t="s">
        <v>28</v>
      </c>
      <c r="B68" s="37" t="s">
        <v>29</v>
      </c>
      <c r="C68" s="38">
        <v>38030</v>
      </c>
      <c r="D68" s="54"/>
      <c r="E68" s="54" t="s">
        <v>103</v>
      </c>
      <c r="F68" s="37" t="s">
        <v>31</v>
      </c>
      <c r="G68" s="48">
        <v>6</v>
      </c>
      <c r="H68" s="31">
        <v>3.5</v>
      </c>
      <c r="I68" s="24" t="s">
        <v>22</v>
      </c>
      <c r="J68" s="30">
        <v>4</v>
      </c>
      <c r="K68" s="82">
        <v>6.4</v>
      </c>
      <c r="L68" s="83">
        <f>SUM(G68)+H68/(H68+J68)*(K68-G68)</f>
        <v>6.1866666666666665</v>
      </c>
      <c r="M68" s="37">
        <v>1.5</v>
      </c>
      <c r="N68" s="98">
        <v>6.2</v>
      </c>
      <c r="O68" s="96">
        <v>0.7</v>
      </c>
      <c r="P68" s="37"/>
    </row>
    <row r="69" spans="1:16" ht="12.75" customHeight="1">
      <c r="A69" s="52"/>
      <c r="B69" s="91"/>
      <c r="C69" s="92"/>
      <c r="D69" s="54"/>
      <c r="E69" s="54"/>
      <c r="F69" s="91"/>
      <c r="G69" s="48"/>
      <c r="H69" s="31"/>
      <c r="I69" s="24" t="s">
        <v>22</v>
      </c>
      <c r="J69" s="30"/>
      <c r="K69" s="82"/>
      <c r="L69" s="83" t="e">
        <f t="shared" si="0"/>
        <v>#DIV/0!</v>
      </c>
      <c r="M69" s="37"/>
      <c r="N69" s="41"/>
      <c r="O69" s="96"/>
      <c r="P69" s="37"/>
    </row>
    <row r="70" spans="1:16" ht="12.75" customHeight="1">
      <c r="A70" s="36" t="s">
        <v>28</v>
      </c>
      <c r="B70" s="37" t="s">
        <v>29</v>
      </c>
      <c r="C70" s="38">
        <v>38034</v>
      </c>
      <c r="D70" s="54"/>
      <c r="E70" s="54" t="s">
        <v>108</v>
      </c>
      <c r="F70" s="37" t="s">
        <v>31</v>
      </c>
      <c r="G70" s="48">
        <v>6</v>
      </c>
      <c r="H70" s="31">
        <v>2</v>
      </c>
      <c r="I70" s="24" t="s">
        <v>22</v>
      </c>
      <c r="J70" s="30">
        <v>5</v>
      </c>
      <c r="K70" s="82">
        <v>6.4</v>
      </c>
      <c r="L70" s="83">
        <f>SUM(G70)+H70/(H70+J70)*(K70-G70)</f>
        <v>6.114285714285715</v>
      </c>
      <c r="M70" s="37">
        <v>2</v>
      </c>
      <c r="N70" s="98">
        <v>6.1</v>
      </c>
      <c r="O70" s="96">
        <v>1</v>
      </c>
      <c r="P70" s="37"/>
    </row>
    <row r="71" spans="1:16" ht="12.75" customHeight="1">
      <c r="A71" s="52"/>
      <c r="B71" s="91"/>
      <c r="C71" s="92"/>
      <c r="D71" s="54"/>
      <c r="E71" s="54"/>
      <c r="F71" s="91"/>
      <c r="G71" s="48"/>
      <c r="H71" s="31"/>
      <c r="I71" s="24" t="s">
        <v>22</v>
      </c>
      <c r="J71" s="30"/>
      <c r="K71" s="82"/>
      <c r="L71" s="83" t="e">
        <f t="shared" si="0"/>
        <v>#DIV/0!</v>
      </c>
      <c r="M71" s="37"/>
      <c r="N71" s="87"/>
      <c r="O71" s="96"/>
      <c r="P71" s="37"/>
    </row>
    <row r="72" spans="1:16" ht="12.75" customHeight="1">
      <c r="A72" s="36" t="s">
        <v>28</v>
      </c>
      <c r="B72" s="37" t="s">
        <v>29</v>
      </c>
      <c r="C72" s="38">
        <v>38040</v>
      </c>
      <c r="D72" s="54"/>
      <c r="E72" s="54" t="s">
        <v>109</v>
      </c>
      <c r="F72" s="37" t="s">
        <v>31</v>
      </c>
      <c r="G72" s="48">
        <v>6</v>
      </c>
      <c r="H72" s="31">
        <v>2.5</v>
      </c>
      <c r="I72" s="24" t="s">
        <v>22</v>
      </c>
      <c r="J72" s="30">
        <v>7</v>
      </c>
      <c r="K72" s="82">
        <v>6.6</v>
      </c>
      <c r="L72" s="83">
        <f>SUM(G72)+H72/(H72+J72)*(K72-G72)</f>
        <v>6.157894736842105</v>
      </c>
      <c r="M72" s="37">
        <v>2</v>
      </c>
      <c r="N72" s="98">
        <v>6.2</v>
      </c>
      <c r="O72" s="109" t="s">
        <v>110</v>
      </c>
      <c r="P72" s="37"/>
    </row>
    <row r="73" spans="1:16" ht="12.75" customHeight="1">
      <c r="A73" s="36" t="s">
        <v>28</v>
      </c>
      <c r="B73" s="37" t="s">
        <v>29</v>
      </c>
      <c r="C73" s="38">
        <v>38040</v>
      </c>
      <c r="D73" s="54"/>
      <c r="E73" s="54" t="s">
        <v>109</v>
      </c>
      <c r="F73" s="37" t="s">
        <v>31</v>
      </c>
      <c r="G73" s="48">
        <v>6</v>
      </c>
      <c r="H73" s="31">
        <v>3</v>
      </c>
      <c r="I73" s="24" t="s">
        <v>22</v>
      </c>
      <c r="J73" s="30">
        <v>4.5</v>
      </c>
      <c r="K73" s="82">
        <v>6.4</v>
      </c>
      <c r="L73" s="83">
        <f t="shared" si="0"/>
        <v>6.16</v>
      </c>
      <c r="M73" s="37">
        <v>2</v>
      </c>
      <c r="N73" s="98"/>
      <c r="O73" s="109" t="s">
        <v>110</v>
      </c>
      <c r="P73" s="37"/>
    </row>
    <row r="74" spans="1:16" ht="12.75" customHeight="1">
      <c r="A74" s="36" t="s">
        <v>28</v>
      </c>
      <c r="B74" s="37" t="s">
        <v>29</v>
      </c>
      <c r="C74" s="38">
        <v>38040</v>
      </c>
      <c r="D74" s="54"/>
      <c r="E74" s="54" t="s">
        <v>109</v>
      </c>
      <c r="F74" s="37" t="s">
        <v>31</v>
      </c>
      <c r="G74" s="48" t="s">
        <v>63</v>
      </c>
      <c r="H74" s="31"/>
      <c r="I74" s="24" t="s">
        <v>22</v>
      </c>
      <c r="J74" s="30"/>
      <c r="K74" s="82"/>
      <c r="L74" s="83">
        <v>6.15</v>
      </c>
      <c r="M74" s="37">
        <v>2</v>
      </c>
      <c r="N74" s="41">
        <f>SUM(L72:L74)/3</f>
        <v>6.155964912280702</v>
      </c>
      <c r="O74" s="109" t="s">
        <v>110</v>
      </c>
      <c r="P74" s="37"/>
    </row>
    <row r="75" spans="1:16" ht="12.75" customHeight="1">
      <c r="A75" s="52"/>
      <c r="B75" s="91"/>
      <c r="C75" s="92"/>
      <c r="D75" s="125"/>
      <c r="E75" s="125"/>
      <c r="F75" s="91"/>
      <c r="G75" s="48"/>
      <c r="H75" s="31"/>
      <c r="I75" s="24" t="s">
        <v>22</v>
      </c>
      <c r="J75" s="30"/>
      <c r="K75" s="82"/>
      <c r="L75" s="83" t="e">
        <f t="shared" si="0"/>
        <v>#DIV/0!</v>
      </c>
      <c r="M75" s="37"/>
      <c r="N75" s="87"/>
      <c r="O75" s="96"/>
      <c r="P75" s="37"/>
    </row>
    <row r="76" spans="1:16" ht="12.75" customHeight="1">
      <c r="A76" s="36" t="s">
        <v>28</v>
      </c>
      <c r="B76" s="37" t="s">
        <v>29</v>
      </c>
      <c r="C76" s="38">
        <v>38053</v>
      </c>
      <c r="D76" s="54"/>
      <c r="E76" s="54" t="s">
        <v>111</v>
      </c>
      <c r="F76" s="37" t="s">
        <v>31</v>
      </c>
      <c r="G76" s="48">
        <v>7</v>
      </c>
      <c r="H76" s="31">
        <v>1</v>
      </c>
      <c r="I76" s="24" t="s">
        <v>22</v>
      </c>
      <c r="J76" s="30">
        <v>5</v>
      </c>
      <c r="K76" s="82">
        <v>7.5</v>
      </c>
      <c r="L76" s="83">
        <f>SUM(G76)+H76/(H76+J76)*(K76-G76)</f>
        <v>7.083333333333333</v>
      </c>
      <c r="M76" s="37">
        <v>2</v>
      </c>
      <c r="N76" s="98">
        <v>7</v>
      </c>
      <c r="O76" s="109" t="s">
        <v>110</v>
      </c>
      <c r="P76" s="37" t="s">
        <v>112</v>
      </c>
    </row>
    <row r="77" spans="1:16" ht="12.75" customHeight="1">
      <c r="A77" s="36" t="s">
        <v>28</v>
      </c>
      <c r="B77" s="37" t="s">
        <v>29</v>
      </c>
      <c r="C77" s="38">
        <v>38053</v>
      </c>
      <c r="D77" s="54"/>
      <c r="E77" s="54" t="s">
        <v>111</v>
      </c>
      <c r="F77" s="37" t="s">
        <v>31</v>
      </c>
      <c r="G77" s="48">
        <v>6.6</v>
      </c>
      <c r="H77" s="31">
        <v>3.5</v>
      </c>
      <c r="I77" s="24" t="s">
        <v>22</v>
      </c>
      <c r="J77" s="30">
        <v>5</v>
      </c>
      <c r="K77" s="82">
        <v>7.5</v>
      </c>
      <c r="L77" s="83">
        <f aca="true" t="shared" si="1" ref="L77:L139">SUM(G77)+H77/(H77+J77)*(K77-G77)</f>
        <v>6.970588235294118</v>
      </c>
      <c r="M77" s="37">
        <v>2</v>
      </c>
      <c r="N77" s="98"/>
      <c r="O77" s="109" t="s">
        <v>110</v>
      </c>
      <c r="P77" s="37"/>
    </row>
    <row r="78" spans="1:16" ht="12.75" customHeight="1">
      <c r="A78" s="36" t="s">
        <v>28</v>
      </c>
      <c r="B78" s="37" t="s">
        <v>29</v>
      </c>
      <c r="C78" s="38">
        <v>38053</v>
      </c>
      <c r="D78" s="54"/>
      <c r="E78" s="54" t="s">
        <v>111</v>
      </c>
      <c r="F78" s="37" t="s">
        <v>31</v>
      </c>
      <c r="G78" s="48" t="s">
        <v>63</v>
      </c>
      <c r="H78" s="31"/>
      <c r="I78" s="24" t="s">
        <v>22</v>
      </c>
      <c r="J78" s="30"/>
      <c r="K78" s="82"/>
      <c r="L78" s="83">
        <v>7.05</v>
      </c>
      <c r="M78" s="37">
        <v>2</v>
      </c>
      <c r="N78" s="41">
        <f>SUM(L76:L78)/3</f>
        <v>7.034640522875818</v>
      </c>
      <c r="O78" s="109" t="s">
        <v>110</v>
      </c>
      <c r="P78" s="37"/>
    </row>
    <row r="79" spans="1:16" ht="12.75" customHeight="1">
      <c r="A79" s="52"/>
      <c r="B79" s="37"/>
      <c r="C79" s="38"/>
      <c r="D79" s="125"/>
      <c r="E79" s="125"/>
      <c r="F79" s="37"/>
      <c r="G79" s="48"/>
      <c r="H79" s="31"/>
      <c r="I79" s="24" t="s">
        <v>22</v>
      </c>
      <c r="J79" s="30"/>
      <c r="K79" s="82"/>
      <c r="L79" s="83" t="e">
        <f t="shared" si="1"/>
        <v>#DIV/0!</v>
      </c>
      <c r="M79" s="37"/>
      <c r="N79" s="41"/>
      <c r="O79" s="43"/>
      <c r="P79" s="37"/>
    </row>
    <row r="80" spans="1:16" ht="12.75" customHeight="1">
      <c r="A80" s="36" t="s">
        <v>28</v>
      </c>
      <c r="B80" s="37" t="s">
        <v>29</v>
      </c>
      <c r="C80" s="38">
        <v>38061</v>
      </c>
      <c r="D80" s="54"/>
      <c r="E80" s="54" t="s">
        <v>114</v>
      </c>
      <c r="F80" s="37" t="s">
        <v>31</v>
      </c>
      <c r="G80" s="48">
        <v>7</v>
      </c>
      <c r="H80" s="31">
        <v>3.5</v>
      </c>
      <c r="I80" s="24" t="s">
        <v>22</v>
      </c>
      <c r="J80" s="30">
        <v>4</v>
      </c>
      <c r="K80" s="82">
        <v>7.5</v>
      </c>
      <c r="L80" s="83">
        <f>SUM(G80)+H80/(H80+J80)*(K80-G80)</f>
        <v>7.233333333333333</v>
      </c>
      <c r="M80" s="37">
        <v>1.5</v>
      </c>
      <c r="N80" s="98">
        <v>7.2</v>
      </c>
      <c r="O80" s="109">
        <v>1.2</v>
      </c>
      <c r="P80" s="37" t="s">
        <v>112</v>
      </c>
    </row>
    <row r="81" spans="1:16" ht="12.75" customHeight="1">
      <c r="A81" s="36" t="s">
        <v>28</v>
      </c>
      <c r="B81" s="37" t="s">
        <v>29</v>
      </c>
      <c r="C81" s="38">
        <v>38061</v>
      </c>
      <c r="D81" s="54"/>
      <c r="E81" s="54" t="s">
        <v>114</v>
      </c>
      <c r="F81" s="37" t="s">
        <v>31</v>
      </c>
      <c r="G81" s="48">
        <v>7</v>
      </c>
      <c r="H81" s="31">
        <v>4</v>
      </c>
      <c r="I81" s="24" t="s">
        <v>22</v>
      </c>
      <c r="J81" s="30">
        <v>5</v>
      </c>
      <c r="K81" s="82">
        <v>7.5</v>
      </c>
      <c r="L81" s="83">
        <f t="shared" si="1"/>
        <v>7.222222222222222</v>
      </c>
      <c r="M81" s="37">
        <v>1.5</v>
      </c>
      <c r="N81" s="41"/>
      <c r="O81" s="109">
        <v>1.2</v>
      </c>
      <c r="P81" s="37"/>
    </row>
    <row r="82" spans="1:16" ht="12.75" customHeight="1">
      <c r="A82" s="36" t="s">
        <v>28</v>
      </c>
      <c r="B82" s="37" t="s">
        <v>29</v>
      </c>
      <c r="C82" s="38">
        <v>38061</v>
      </c>
      <c r="D82" s="54"/>
      <c r="E82" s="54" t="s">
        <v>114</v>
      </c>
      <c r="F82" s="37" t="s">
        <v>31</v>
      </c>
      <c r="G82" s="48">
        <v>7</v>
      </c>
      <c r="H82" s="31">
        <v>3.2</v>
      </c>
      <c r="I82" s="24" t="s">
        <v>22</v>
      </c>
      <c r="J82" s="30">
        <v>4.5</v>
      </c>
      <c r="K82" s="82">
        <v>7.5</v>
      </c>
      <c r="L82" s="83">
        <f t="shared" si="1"/>
        <v>7.207792207792208</v>
      </c>
      <c r="M82" s="37">
        <v>1.5</v>
      </c>
      <c r="N82" s="41">
        <f>SUM(L80:L82)/3</f>
        <v>7.2211159211159215</v>
      </c>
      <c r="O82" s="109">
        <v>1.2</v>
      </c>
      <c r="P82" s="37"/>
    </row>
    <row r="83" spans="1:16" ht="12.75" customHeight="1">
      <c r="A83" s="52"/>
      <c r="B83" s="91"/>
      <c r="C83" s="92"/>
      <c r="D83" s="54"/>
      <c r="E83" s="54"/>
      <c r="F83" s="91"/>
      <c r="G83" s="48"/>
      <c r="H83" s="31"/>
      <c r="I83" s="24" t="s">
        <v>22</v>
      </c>
      <c r="J83" s="30"/>
      <c r="K83" s="82"/>
      <c r="L83" s="83" t="e">
        <f t="shared" si="1"/>
        <v>#DIV/0!</v>
      </c>
      <c r="M83" s="37"/>
      <c r="N83" s="84"/>
      <c r="O83" s="43"/>
      <c r="P83" s="37"/>
    </row>
    <row r="84" spans="1:16" ht="12.75" customHeight="1">
      <c r="A84" s="36" t="s">
        <v>28</v>
      </c>
      <c r="B84" s="37" t="s">
        <v>29</v>
      </c>
      <c r="C84" s="38">
        <v>38065</v>
      </c>
      <c r="D84" s="54"/>
      <c r="E84" s="54" t="s">
        <v>115</v>
      </c>
      <c r="F84" s="37" t="s">
        <v>31</v>
      </c>
      <c r="G84" s="48">
        <v>7</v>
      </c>
      <c r="H84" s="31">
        <v>1.5</v>
      </c>
      <c r="I84" s="24" t="s">
        <v>22</v>
      </c>
      <c r="J84" s="30">
        <v>5</v>
      </c>
      <c r="K84" s="82">
        <v>7.5</v>
      </c>
      <c r="L84" s="83">
        <f>SUM(G84)+H84/(H84+J84)*(K84-G84)</f>
        <v>7.115384615384615</v>
      </c>
      <c r="M84" s="37">
        <v>2</v>
      </c>
      <c r="N84" s="98">
        <v>7.1</v>
      </c>
      <c r="O84" s="109">
        <v>0.6</v>
      </c>
      <c r="P84" s="37" t="s">
        <v>116</v>
      </c>
    </row>
    <row r="85" spans="1:16" ht="12.75" customHeight="1">
      <c r="A85" s="52"/>
      <c r="B85" s="91"/>
      <c r="C85" s="92"/>
      <c r="D85" s="54"/>
      <c r="E85" s="54"/>
      <c r="F85" s="91"/>
      <c r="G85" s="48"/>
      <c r="H85" s="31"/>
      <c r="I85" s="24" t="s">
        <v>22</v>
      </c>
      <c r="J85" s="30"/>
      <c r="K85" s="82"/>
      <c r="L85" s="83" t="e">
        <f t="shared" si="1"/>
        <v>#DIV/0!</v>
      </c>
      <c r="M85" s="37"/>
      <c r="N85" s="84"/>
      <c r="O85" s="43"/>
      <c r="P85" s="37"/>
    </row>
    <row r="86" spans="1:16" ht="12.75" customHeight="1">
      <c r="A86" s="36" t="s">
        <v>28</v>
      </c>
      <c r="B86" s="37" t="s">
        <v>29</v>
      </c>
      <c r="C86" s="38">
        <v>38066</v>
      </c>
      <c r="D86" s="54"/>
      <c r="E86" s="54" t="s">
        <v>117</v>
      </c>
      <c r="F86" s="37" t="s">
        <v>31</v>
      </c>
      <c r="G86" s="48">
        <v>6.6</v>
      </c>
      <c r="H86" s="31">
        <v>2</v>
      </c>
      <c r="I86" s="24" t="s">
        <v>22</v>
      </c>
      <c r="J86" s="30">
        <v>0.5</v>
      </c>
      <c r="K86" s="82">
        <v>7</v>
      </c>
      <c r="L86" s="83">
        <f>SUM(G86)+H86/(H86+J86)*(K86-G86)</f>
        <v>6.92</v>
      </c>
      <c r="M86" s="37">
        <v>2</v>
      </c>
      <c r="N86" s="98">
        <v>6.8</v>
      </c>
      <c r="O86" s="109" t="s">
        <v>118</v>
      </c>
      <c r="P86" s="37"/>
    </row>
    <row r="87" spans="1:16" ht="12.75" customHeight="1">
      <c r="A87" s="36" t="s">
        <v>28</v>
      </c>
      <c r="B87" s="37" t="s">
        <v>29</v>
      </c>
      <c r="C87" s="38">
        <v>38066</v>
      </c>
      <c r="D87" s="54"/>
      <c r="E87" s="54" t="s">
        <v>117</v>
      </c>
      <c r="F87" s="37" t="s">
        <v>31</v>
      </c>
      <c r="G87" s="48">
        <v>6</v>
      </c>
      <c r="H87" s="31">
        <v>8</v>
      </c>
      <c r="I87" s="24" t="s">
        <v>22</v>
      </c>
      <c r="J87" s="30">
        <v>2</v>
      </c>
      <c r="K87" s="82">
        <v>7</v>
      </c>
      <c r="L87" s="83">
        <f t="shared" si="1"/>
        <v>6.8</v>
      </c>
      <c r="M87" s="37">
        <v>2</v>
      </c>
      <c r="N87" s="41"/>
      <c r="O87" s="109" t="s">
        <v>118</v>
      </c>
      <c r="P87" s="37"/>
    </row>
    <row r="88" spans="1:16" ht="12.75" customHeight="1">
      <c r="A88" s="36" t="s">
        <v>28</v>
      </c>
      <c r="B88" s="37" t="s">
        <v>29</v>
      </c>
      <c r="C88" s="38">
        <v>38066</v>
      </c>
      <c r="D88" s="54"/>
      <c r="E88" s="54" t="s">
        <v>117</v>
      </c>
      <c r="F88" s="37" t="s">
        <v>31</v>
      </c>
      <c r="G88" s="48">
        <v>6.6</v>
      </c>
      <c r="H88" s="31">
        <v>2</v>
      </c>
      <c r="I88" s="24" t="s">
        <v>22</v>
      </c>
      <c r="J88" s="30">
        <v>2</v>
      </c>
      <c r="K88" s="82">
        <v>7</v>
      </c>
      <c r="L88" s="83">
        <f t="shared" si="1"/>
        <v>6.8</v>
      </c>
      <c r="M88" s="37">
        <v>2</v>
      </c>
      <c r="N88" s="98"/>
      <c r="O88" s="109" t="s">
        <v>118</v>
      </c>
      <c r="P88" s="37"/>
    </row>
    <row r="89" spans="1:16" ht="12.75" customHeight="1">
      <c r="A89" s="36" t="s">
        <v>28</v>
      </c>
      <c r="B89" s="37" t="s">
        <v>29</v>
      </c>
      <c r="C89" s="38">
        <v>38066</v>
      </c>
      <c r="D89" s="54"/>
      <c r="E89" s="54" t="s">
        <v>117</v>
      </c>
      <c r="F89" s="37" t="s">
        <v>31</v>
      </c>
      <c r="G89" s="48" t="s">
        <v>63</v>
      </c>
      <c r="H89" s="31"/>
      <c r="I89" s="24" t="s">
        <v>22</v>
      </c>
      <c r="J89" s="30"/>
      <c r="K89" s="82"/>
      <c r="L89" s="83">
        <v>6.8</v>
      </c>
      <c r="M89" s="37">
        <v>2</v>
      </c>
      <c r="N89" s="41"/>
      <c r="O89" s="109" t="s">
        <v>118</v>
      </c>
      <c r="P89" s="37"/>
    </row>
    <row r="90" spans="1:16" ht="12.75" customHeight="1">
      <c r="A90" s="36" t="s">
        <v>28</v>
      </c>
      <c r="B90" s="37" t="s">
        <v>29</v>
      </c>
      <c r="C90" s="38">
        <v>38066</v>
      </c>
      <c r="D90" s="54"/>
      <c r="E90" s="54" t="s">
        <v>117</v>
      </c>
      <c r="F90" s="37" t="s">
        <v>31</v>
      </c>
      <c r="G90" s="48">
        <v>6.4</v>
      </c>
      <c r="H90" s="31">
        <v>3</v>
      </c>
      <c r="I90" s="24" t="s">
        <v>22</v>
      </c>
      <c r="J90" s="30">
        <v>1.7</v>
      </c>
      <c r="K90" s="82">
        <v>7</v>
      </c>
      <c r="L90" s="83">
        <f t="shared" si="1"/>
        <v>6.782978723404256</v>
      </c>
      <c r="M90" s="37">
        <v>2</v>
      </c>
      <c r="N90" s="49"/>
      <c r="O90" s="109" t="s">
        <v>118</v>
      </c>
      <c r="P90" s="37"/>
    </row>
    <row r="91" spans="1:16" s="89" customFormat="1" ht="12.75" customHeight="1">
      <c r="A91" s="36" t="s">
        <v>28</v>
      </c>
      <c r="B91" s="37" t="s">
        <v>29</v>
      </c>
      <c r="C91" s="38">
        <v>38066</v>
      </c>
      <c r="D91" s="54"/>
      <c r="E91" s="54" t="s">
        <v>117</v>
      </c>
      <c r="F91" s="37" t="s">
        <v>31</v>
      </c>
      <c r="G91" s="48">
        <v>6.4</v>
      </c>
      <c r="H91" s="31">
        <v>3</v>
      </c>
      <c r="I91" s="24" t="s">
        <v>22</v>
      </c>
      <c r="J91" s="30">
        <v>2</v>
      </c>
      <c r="K91" s="82">
        <v>7</v>
      </c>
      <c r="L91" s="83">
        <f t="shared" si="1"/>
        <v>6.76</v>
      </c>
      <c r="M91" s="37">
        <v>2</v>
      </c>
      <c r="N91" s="99"/>
      <c r="O91" s="109" t="s">
        <v>118</v>
      </c>
      <c r="P91" s="88"/>
    </row>
    <row r="92" spans="1:16" s="89" customFormat="1" ht="12.75" customHeight="1">
      <c r="A92" s="36" t="s">
        <v>28</v>
      </c>
      <c r="B92" s="37" t="s">
        <v>29</v>
      </c>
      <c r="C92" s="38">
        <v>38066</v>
      </c>
      <c r="D92" s="54"/>
      <c r="E92" s="54" t="s">
        <v>117</v>
      </c>
      <c r="F92" s="37" t="s">
        <v>31</v>
      </c>
      <c r="G92" s="48">
        <v>6.4</v>
      </c>
      <c r="H92" s="31">
        <v>3.5</v>
      </c>
      <c r="I92" s="24" t="s">
        <v>22</v>
      </c>
      <c r="J92" s="30">
        <v>2.5</v>
      </c>
      <c r="K92" s="82">
        <v>7</v>
      </c>
      <c r="L92" s="83">
        <f t="shared" si="1"/>
        <v>6.75</v>
      </c>
      <c r="M92" s="37">
        <v>2</v>
      </c>
      <c r="N92" s="87">
        <f>SUM(L86:L92)/7</f>
        <v>6.801854103343465</v>
      </c>
      <c r="O92" s="109" t="s">
        <v>118</v>
      </c>
      <c r="P92" s="88"/>
    </row>
    <row r="93" spans="1:16" ht="12.75" customHeight="1">
      <c r="A93" s="52"/>
      <c r="B93" s="37"/>
      <c r="C93" s="38"/>
      <c r="D93" s="54"/>
      <c r="E93" s="54"/>
      <c r="F93" s="37"/>
      <c r="G93" s="48"/>
      <c r="H93" s="31"/>
      <c r="I93" s="24" t="s">
        <v>22</v>
      </c>
      <c r="J93" s="30"/>
      <c r="K93" s="82"/>
      <c r="L93" s="83" t="e">
        <f t="shared" si="1"/>
        <v>#DIV/0!</v>
      </c>
      <c r="M93" s="37"/>
      <c r="N93" s="41"/>
      <c r="O93" s="43"/>
      <c r="P93" s="37"/>
    </row>
    <row r="94" spans="1:16" s="89" customFormat="1" ht="12.75" customHeight="1">
      <c r="A94" s="36" t="s">
        <v>28</v>
      </c>
      <c r="B94" s="37" t="s">
        <v>29</v>
      </c>
      <c r="C94" s="38">
        <v>38068</v>
      </c>
      <c r="D94" s="54"/>
      <c r="E94" s="54" t="s">
        <v>119</v>
      </c>
      <c r="F94" s="37" t="s">
        <v>31</v>
      </c>
      <c r="G94" s="48">
        <v>6</v>
      </c>
      <c r="H94" s="31">
        <v>5</v>
      </c>
      <c r="I94" s="24" t="s">
        <v>22</v>
      </c>
      <c r="J94" s="30">
        <v>7</v>
      </c>
      <c r="K94" s="82">
        <v>7</v>
      </c>
      <c r="L94" s="83">
        <f>SUM(G94)+H94/(H94+J94)*(K94-G94)</f>
        <v>6.416666666666667</v>
      </c>
      <c r="M94" s="37">
        <v>2</v>
      </c>
      <c r="N94" s="98">
        <v>6.4</v>
      </c>
      <c r="O94" s="109" t="s">
        <v>120</v>
      </c>
      <c r="P94" s="88"/>
    </row>
    <row r="95" spans="1:16" ht="12.75" customHeight="1">
      <c r="A95" s="36" t="s">
        <v>28</v>
      </c>
      <c r="B95" s="37" t="s">
        <v>29</v>
      </c>
      <c r="C95" s="38">
        <v>38068</v>
      </c>
      <c r="D95" s="54"/>
      <c r="E95" s="54" t="s">
        <v>119</v>
      </c>
      <c r="F95" s="37" t="s">
        <v>31</v>
      </c>
      <c r="G95" s="48">
        <v>6</v>
      </c>
      <c r="H95" s="31">
        <v>5</v>
      </c>
      <c r="I95" s="24" t="s">
        <v>22</v>
      </c>
      <c r="J95" s="30">
        <v>3</v>
      </c>
      <c r="K95" s="82">
        <v>6.6</v>
      </c>
      <c r="L95" s="83">
        <f t="shared" si="1"/>
        <v>6.375</v>
      </c>
      <c r="M95" s="37">
        <v>2</v>
      </c>
      <c r="N95" s="41"/>
      <c r="O95" s="109" t="s">
        <v>120</v>
      </c>
      <c r="P95" s="37"/>
    </row>
    <row r="96" spans="1:16" ht="12.75" customHeight="1">
      <c r="A96" s="36" t="s">
        <v>28</v>
      </c>
      <c r="B96" s="37" t="s">
        <v>29</v>
      </c>
      <c r="C96" s="38">
        <v>38068</v>
      </c>
      <c r="D96" s="54"/>
      <c r="E96" s="54" t="s">
        <v>119</v>
      </c>
      <c r="F96" s="37" t="s">
        <v>31</v>
      </c>
      <c r="G96" s="48">
        <v>6</v>
      </c>
      <c r="H96" s="31">
        <v>5</v>
      </c>
      <c r="I96" s="24" t="s">
        <v>22</v>
      </c>
      <c r="J96" s="30">
        <v>1</v>
      </c>
      <c r="K96" s="82">
        <v>6.4</v>
      </c>
      <c r="L96" s="83">
        <f t="shared" si="1"/>
        <v>6.333333333333334</v>
      </c>
      <c r="M96" s="37">
        <v>2</v>
      </c>
      <c r="N96" s="41"/>
      <c r="O96" s="109" t="s">
        <v>120</v>
      </c>
      <c r="P96" s="37"/>
    </row>
    <row r="97" spans="1:16" ht="12.75" customHeight="1">
      <c r="A97" s="36" t="s">
        <v>28</v>
      </c>
      <c r="B97" s="37" t="s">
        <v>29</v>
      </c>
      <c r="C97" s="38">
        <v>38068</v>
      </c>
      <c r="D97" s="54"/>
      <c r="E97" s="54" t="s">
        <v>119</v>
      </c>
      <c r="F97" s="37" t="s">
        <v>31</v>
      </c>
      <c r="G97" s="48" t="s">
        <v>63</v>
      </c>
      <c r="H97" s="31"/>
      <c r="I97" s="24" t="s">
        <v>22</v>
      </c>
      <c r="J97" s="30"/>
      <c r="K97" s="82"/>
      <c r="L97" s="83">
        <v>6.4</v>
      </c>
      <c r="M97" s="37">
        <v>2</v>
      </c>
      <c r="N97" s="41">
        <f>SUM(L94:L97)/4</f>
        <v>6.38125</v>
      </c>
      <c r="O97" s="109" t="s">
        <v>120</v>
      </c>
      <c r="P97" s="37"/>
    </row>
    <row r="98" spans="1:16" ht="12.75" customHeight="1">
      <c r="A98" s="52"/>
      <c r="B98" s="91"/>
      <c r="C98" s="92"/>
      <c r="D98" s="54"/>
      <c r="E98" s="54"/>
      <c r="F98" s="91"/>
      <c r="G98" s="48"/>
      <c r="H98" s="31"/>
      <c r="I98" s="24" t="s">
        <v>22</v>
      </c>
      <c r="J98" s="30"/>
      <c r="K98" s="82"/>
      <c r="L98" s="83" t="e">
        <f t="shared" si="1"/>
        <v>#DIV/0!</v>
      </c>
      <c r="M98" s="37"/>
      <c r="N98" s="41"/>
      <c r="O98" s="43"/>
      <c r="P98" s="37"/>
    </row>
    <row r="99" spans="1:16" ht="12.75" customHeight="1">
      <c r="A99" s="36" t="s">
        <v>28</v>
      </c>
      <c r="B99" s="37" t="s">
        <v>29</v>
      </c>
      <c r="C99" s="38">
        <v>38069</v>
      </c>
      <c r="D99" s="54"/>
      <c r="E99" s="54" t="s">
        <v>121</v>
      </c>
      <c r="F99" s="37" t="s">
        <v>31</v>
      </c>
      <c r="G99" s="48">
        <v>6</v>
      </c>
      <c r="H99" s="31">
        <v>3.5</v>
      </c>
      <c r="I99" s="24" t="s">
        <v>22</v>
      </c>
      <c r="J99" s="30">
        <v>4</v>
      </c>
      <c r="K99" s="82">
        <v>6.6</v>
      </c>
      <c r="L99" s="83">
        <f>SUM(G99)+H99/(H99+J99)*(K99-G99)</f>
        <v>6.28</v>
      </c>
      <c r="M99" s="37">
        <v>1.5</v>
      </c>
      <c r="N99" s="98">
        <v>6.3</v>
      </c>
      <c r="O99" s="109">
        <v>1.7</v>
      </c>
      <c r="P99" s="37"/>
    </row>
    <row r="100" spans="1:16" ht="12.75" customHeight="1">
      <c r="A100" s="36" t="s">
        <v>28</v>
      </c>
      <c r="B100" s="37" t="s">
        <v>29</v>
      </c>
      <c r="C100" s="38">
        <v>38069</v>
      </c>
      <c r="D100" s="54"/>
      <c r="E100" s="54" t="s">
        <v>121</v>
      </c>
      <c r="F100" s="37" t="s">
        <v>31</v>
      </c>
      <c r="G100" s="48">
        <v>6</v>
      </c>
      <c r="H100" s="31">
        <v>4</v>
      </c>
      <c r="I100" s="24" t="s">
        <v>22</v>
      </c>
      <c r="J100" s="30">
        <v>2</v>
      </c>
      <c r="K100" s="82">
        <v>6.4</v>
      </c>
      <c r="L100" s="83">
        <f t="shared" si="1"/>
        <v>6.266666666666667</v>
      </c>
      <c r="M100" s="37">
        <v>1.5</v>
      </c>
      <c r="N100" s="41">
        <f>SUM(L99:L100)/2</f>
        <v>6.273333333333333</v>
      </c>
      <c r="O100" s="43">
        <v>1.7</v>
      </c>
      <c r="P100" s="37"/>
    </row>
    <row r="101" spans="1:16" ht="12.75" customHeight="1">
      <c r="A101" s="52"/>
      <c r="B101" s="91"/>
      <c r="C101" s="92"/>
      <c r="D101" s="54"/>
      <c r="E101" s="54"/>
      <c r="F101" s="91"/>
      <c r="G101" s="48"/>
      <c r="H101" s="31"/>
      <c r="I101" s="24" t="s">
        <v>22</v>
      </c>
      <c r="J101" s="30"/>
      <c r="K101" s="82"/>
      <c r="L101" s="83" t="e">
        <f t="shared" si="1"/>
        <v>#DIV/0!</v>
      </c>
      <c r="M101" s="37"/>
      <c r="N101" s="41"/>
      <c r="O101" s="43"/>
      <c r="P101" s="37"/>
    </row>
    <row r="102" spans="1:16" ht="12.75" customHeight="1">
      <c r="A102" s="36" t="s">
        <v>28</v>
      </c>
      <c r="B102" s="37" t="s">
        <v>29</v>
      </c>
      <c r="C102" s="38">
        <v>38079</v>
      </c>
      <c r="D102" s="54"/>
      <c r="E102" s="54" t="s">
        <v>122</v>
      </c>
      <c r="F102" s="37" t="s">
        <v>31</v>
      </c>
      <c r="G102" s="48">
        <v>6</v>
      </c>
      <c r="H102" s="31">
        <v>3</v>
      </c>
      <c r="I102" s="24" t="s">
        <v>22</v>
      </c>
      <c r="J102" s="30">
        <v>2.7</v>
      </c>
      <c r="K102" s="82">
        <v>6.4</v>
      </c>
      <c r="L102" s="83">
        <f>SUM(G102)+H102/(H102+J102)*(K102-G102)</f>
        <v>6.2105263157894735</v>
      </c>
      <c r="M102" s="37">
        <v>2</v>
      </c>
      <c r="N102" s="98">
        <v>6.2</v>
      </c>
      <c r="O102" s="43" t="s">
        <v>123</v>
      </c>
      <c r="P102" s="37"/>
    </row>
    <row r="103" spans="1:16" ht="12.75" customHeight="1">
      <c r="A103" s="36" t="s">
        <v>28</v>
      </c>
      <c r="B103" s="37" t="s">
        <v>29</v>
      </c>
      <c r="C103" s="38">
        <v>38079</v>
      </c>
      <c r="D103" s="54"/>
      <c r="E103" s="54" t="s">
        <v>122</v>
      </c>
      <c r="F103" s="37" t="s">
        <v>31</v>
      </c>
      <c r="G103" s="48">
        <v>6</v>
      </c>
      <c r="H103" s="31">
        <v>3</v>
      </c>
      <c r="I103" s="24" t="s">
        <v>22</v>
      </c>
      <c r="J103" s="30">
        <v>2.5</v>
      </c>
      <c r="K103" s="82">
        <v>6.4</v>
      </c>
      <c r="L103" s="83">
        <f t="shared" si="1"/>
        <v>6.218181818181819</v>
      </c>
      <c r="M103" s="37">
        <v>2</v>
      </c>
      <c r="N103" s="41">
        <f>SUM(L102:L103)/2</f>
        <v>6.214354066985646</v>
      </c>
      <c r="O103" s="43" t="s">
        <v>123</v>
      </c>
      <c r="P103" s="37"/>
    </row>
    <row r="104" spans="1:16" ht="12.75" customHeight="1">
      <c r="A104" s="52"/>
      <c r="B104" s="37"/>
      <c r="C104" s="38"/>
      <c r="D104" s="54"/>
      <c r="E104" s="54"/>
      <c r="F104" s="37"/>
      <c r="G104" s="48"/>
      <c r="H104" s="31"/>
      <c r="I104" s="24" t="s">
        <v>22</v>
      </c>
      <c r="J104" s="30"/>
      <c r="K104" s="82"/>
      <c r="L104" s="83" t="e">
        <f t="shared" si="1"/>
        <v>#DIV/0!</v>
      </c>
      <c r="M104" s="37"/>
      <c r="N104" s="49"/>
      <c r="O104" s="43"/>
      <c r="P104" s="37"/>
    </row>
    <row r="105" spans="1:16" ht="12.75" customHeight="1">
      <c r="A105" s="36" t="s">
        <v>28</v>
      </c>
      <c r="B105" s="37" t="s">
        <v>29</v>
      </c>
      <c r="C105" s="38">
        <v>38082</v>
      </c>
      <c r="D105" s="54"/>
      <c r="E105" s="54" t="s">
        <v>124</v>
      </c>
      <c r="F105" s="37" t="s">
        <v>31</v>
      </c>
      <c r="G105" s="48">
        <v>6</v>
      </c>
      <c r="H105" s="31">
        <v>2.7</v>
      </c>
      <c r="I105" s="24" t="s">
        <v>22</v>
      </c>
      <c r="J105" s="30">
        <v>4</v>
      </c>
      <c r="K105" s="82">
        <v>6.4</v>
      </c>
      <c r="L105" s="83">
        <f>SUM(G105)+H105/(H105+J105)*(K105-G105)</f>
        <v>6.161194029850747</v>
      </c>
      <c r="M105" s="37">
        <v>2</v>
      </c>
      <c r="N105" s="98">
        <v>6.2</v>
      </c>
      <c r="O105" s="43">
        <v>1</v>
      </c>
      <c r="P105" s="37"/>
    </row>
    <row r="106" spans="1:16" ht="12.75" customHeight="1">
      <c r="A106" s="52"/>
      <c r="B106" s="91"/>
      <c r="C106" s="92"/>
      <c r="D106" s="54"/>
      <c r="E106" s="54"/>
      <c r="F106" s="91"/>
      <c r="G106" s="48"/>
      <c r="H106" s="31"/>
      <c r="I106" s="24" t="s">
        <v>22</v>
      </c>
      <c r="J106" s="30"/>
      <c r="K106" s="82"/>
      <c r="L106" s="83" t="e">
        <f t="shared" si="1"/>
        <v>#DIV/0!</v>
      </c>
      <c r="M106" s="37"/>
      <c r="N106" s="49"/>
      <c r="O106" s="43"/>
      <c r="P106" s="37"/>
    </row>
    <row r="107" spans="1:16" ht="12.75" customHeight="1">
      <c r="A107" s="36" t="s">
        <v>28</v>
      </c>
      <c r="B107" s="37" t="s">
        <v>29</v>
      </c>
      <c r="C107" s="38">
        <v>38096</v>
      </c>
      <c r="D107" s="54"/>
      <c r="E107" s="54" t="s">
        <v>125</v>
      </c>
      <c r="F107" s="37" t="s">
        <v>31</v>
      </c>
      <c r="G107" s="48">
        <v>6</v>
      </c>
      <c r="H107" s="31">
        <v>8</v>
      </c>
      <c r="I107" s="24" t="s">
        <v>22</v>
      </c>
      <c r="J107" s="30">
        <v>2</v>
      </c>
      <c r="K107" s="82">
        <v>7</v>
      </c>
      <c r="L107" s="83">
        <f>SUM(G107)+H107/(H107+J107)*(K107-G107)</f>
        <v>6.8</v>
      </c>
      <c r="M107" s="37">
        <v>2</v>
      </c>
      <c r="N107" s="98">
        <v>6.8</v>
      </c>
      <c r="O107" s="43" t="s">
        <v>126</v>
      </c>
      <c r="P107" s="37"/>
    </row>
    <row r="108" spans="1:16" ht="12.75" customHeight="1">
      <c r="A108" s="36" t="s">
        <v>28</v>
      </c>
      <c r="B108" s="37" t="s">
        <v>29</v>
      </c>
      <c r="C108" s="38">
        <v>38096</v>
      </c>
      <c r="D108" s="54"/>
      <c r="E108" s="54" t="s">
        <v>125</v>
      </c>
      <c r="F108" s="37" t="s">
        <v>31</v>
      </c>
      <c r="G108" s="48">
        <v>6.4</v>
      </c>
      <c r="H108" s="31">
        <v>4</v>
      </c>
      <c r="I108" s="24" t="s">
        <v>22</v>
      </c>
      <c r="J108" s="30">
        <v>6</v>
      </c>
      <c r="K108" s="82">
        <v>7.5</v>
      </c>
      <c r="L108" s="83">
        <f t="shared" si="1"/>
        <v>6.84</v>
      </c>
      <c r="M108" s="37">
        <v>2</v>
      </c>
      <c r="N108" s="49"/>
      <c r="O108" s="43" t="s">
        <v>126</v>
      </c>
      <c r="P108" s="37"/>
    </row>
    <row r="109" spans="1:16" ht="12.75" customHeight="1">
      <c r="A109" s="36" t="s">
        <v>28</v>
      </c>
      <c r="B109" s="37" t="s">
        <v>29</v>
      </c>
      <c r="C109" s="38">
        <v>38096</v>
      </c>
      <c r="D109" s="54"/>
      <c r="E109" s="54" t="s">
        <v>125</v>
      </c>
      <c r="F109" s="37" t="s">
        <v>31</v>
      </c>
      <c r="G109" s="48">
        <v>6.4</v>
      </c>
      <c r="H109" s="31">
        <v>5</v>
      </c>
      <c r="I109" s="24" t="s">
        <v>22</v>
      </c>
      <c r="J109" s="30">
        <v>2</v>
      </c>
      <c r="K109" s="82">
        <v>7</v>
      </c>
      <c r="L109" s="83">
        <f t="shared" si="1"/>
        <v>6.828571428571428</v>
      </c>
      <c r="M109" s="37">
        <v>2</v>
      </c>
      <c r="N109" s="49"/>
      <c r="O109" s="43" t="s">
        <v>126</v>
      </c>
      <c r="P109" s="37"/>
    </row>
    <row r="110" spans="1:16" ht="12.75" customHeight="1">
      <c r="A110" s="36" t="s">
        <v>28</v>
      </c>
      <c r="B110" s="37" t="s">
        <v>29</v>
      </c>
      <c r="C110" s="38">
        <v>38096</v>
      </c>
      <c r="D110" s="54"/>
      <c r="E110" s="54" t="s">
        <v>125</v>
      </c>
      <c r="F110" s="37" t="s">
        <v>31</v>
      </c>
      <c r="G110" s="48">
        <v>6.6</v>
      </c>
      <c r="H110" s="31">
        <v>1</v>
      </c>
      <c r="I110" s="24" t="s">
        <v>22</v>
      </c>
      <c r="J110" s="30">
        <v>2</v>
      </c>
      <c r="K110" s="82">
        <v>7</v>
      </c>
      <c r="L110" s="83">
        <f t="shared" si="1"/>
        <v>6.733333333333333</v>
      </c>
      <c r="M110" s="37">
        <v>2</v>
      </c>
      <c r="N110" s="41">
        <f>SUM(L107:L110)/4</f>
        <v>6.800476190476191</v>
      </c>
      <c r="O110" s="43" t="s">
        <v>126</v>
      </c>
      <c r="P110" s="37"/>
    </row>
    <row r="111" spans="1:16" ht="12.75" customHeight="1">
      <c r="A111" s="52"/>
      <c r="B111" s="91"/>
      <c r="C111" s="92"/>
      <c r="D111" s="54"/>
      <c r="E111" s="54"/>
      <c r="F111" s="91"/>
      <c r="G111" s="48"/>
      <c r="H111" s="31"/>
      <c r="I111" s="24" t="s">
        <v>22</v>
      </c>
      <c r="J111" s="30"/>
      <c r="K111" s="82"/>
      <c r="L111" s="83" t="e">
        <f t="shared" si="1"/>
        <v>#DIV/0!</v>
      </c>
      <c r="M111" s="37"/>
      <c r="N111" s="41"/>
      <c r="O111" s="43"/>
      <c r="P111" s="37"/>
    </row>
    <row r="112" spans="1:16" ht="12.75" customHeight="1">
      <c r="A112" s="36" t="s">
        <v>28</v>
      </c>
      <c r="B112" s="37" t="s">
        <v>29</v>
      </c>
      <c r="C112" s="38">
        <v>38097</v>
      </c>
      <c r="D112" s="54"/>
      <c r="E112" s="54" t="s">
        <v>127</v>
      </c>
      <c r="F112" s="37" t="s">
        <v>31</v>
      </c>
      <c r="G112" s="48">
        <v>6.4</v>
      </c>
      <c r="H112" s="31">
        <v>5</v>
      </c>
      <c r="I112" s="24" t="s">
        <v>22</v>
      </c>
      <c r="J112" s="30">
        <v>2.5</v>
      </c>
      <c r="K112" s="82">
        <v>7</v>
      </c>
      <c r="L112" s="83">
        <f>SUM(G112)+H112/(H112+J112)*(K112-G112)</f>
        <v>6.8</v>
      </c>
      <c r="M112" s="37">
        <v>2</v>
      </c>
      <c r="N112" s="98">
        <v>6.8</v>
      </c>
      <c r="O112" s="43">
        <v>1.3</v>
      </c>
      <c r="P112" s="37"/>
    </row>
    <row r="113" spans="1:16" ht="12.75" customHeight="1">
      <c r="A113" s="36" t="s">
        <v>28</v>
      </c>
      <c r="B113" s="37" t="s">
        <v>29</v>
      </c>
      <c r="C113" s="38">
        <v>38097</v>
      </c>
      <c r="D113" s="54"/>
      <c r="E113" s="54" t="s">
        <v>127</v>
      </c>
      <c r="F113" s="37" t="s">
        <v>31</v>
      </c>
      <c r="G113" s="48">
        <v>6</v>
      </c>
      <c r="H113" s="31">
        <v>7</v>
      </c>
      <c r="I113" s="24" t="s">
        <v>22</v>
      </c>
      <c r="J113" s="30">
        <v>2</v>
      </c>
      <c r="K113" s="82">
        <v>7</v>
      </c>
      <c r="L113" s="83">
        <f t="shared" si="1"/>
        <v>6.777777777777778</v>
      </c>
      <c r="M113" s="37">
        <v>2</v>
      </c>
      <c r="N113" s="98"/>
      <c r="O113" s="43">
        <v>1.3</v>
      </c>
      <c r="P113" s="37"/>
    </row>
    <row r="114" spans="1:16" ht="12.75" customHeight="1">
      <c r="A114" s="36" t="s">
        <v>28</v>
      </c>
      <c r="B114" s="37" t="s">
        <v>29</v>
      </c>
      <c r="C114" s="38">
        <v>38097</v>
      </c>
      <c r="D114" s="54"/>
      <c r="E114" s="54" t="s">
        <v>127</v>
      </c>
      <c r="F114" s="37" t="s">
        <v>31</v>
      </c>
      <c r="G114" s="48">
        <v>6.6</v>
      </c>
      <c r="H114" s="31">
        <v>0.5</v>
      </c>
      <c r="I114" s="24" t="s">
        <v>22</v>
      </c>
      <c r="J114" s="30">
        <v>2</v>
      </c>
      <c r="K114" s="82">
        <v>7</v>
      </c>
      <c r="L114" s="83">
        <f t="shared" si="1"/>
        <v>6.68</v>
      </c>
      <c r="M114" s="37">
        <v>2</v>
      </c>
      <c r="N114" s="41">
        <f>SUM(L112:L114)/3</f>
        <v>6.752592592592592</v>
      </c>
      <c r="O114" s="43">
        <v>1.3</v>
      </c>
      <c r="P114" s="37"/>
    </row>
    <row r="115" spans="1:16" ht="12.75" customHeight="1">
      <c r="A115" s="52"/>
      <c r="B115" s="37"/>
      <c r="C115" s="38"/>
      <c r="D115" s="125"/>
      <c r="E115" s="125"/>
      <c r="F115" s="37"/>
      <c r="G115" s="48"/>
      <c r="H115" s="31"/>
      <c r="I115" s="24" t="s">
        <v>22</v>
      </c>
      <c r="J115" s="30"/>
      <c r="K115" s="82"/>
      <c r="L115" s="83" t="e">
        <f t="shared" si="1"/>
        <v>#DIV/0!</v>
      </c>
      <c r="M115" s="37"/>
      <c r="N115" s="49"/>
      <c r="O115" s="43"/>
      <c r="P115" s="37"/>
    </row>
    <row r="116" spans="1:16" ht="12.75" customHeight="1">
      <c r="A116" s="36" t="s">
        <v>28</v>
      </c>
      <c r="B116" s="37" t="s">
        <v>29</v>
      </c>
      <c r="C116" s="38">
        <v>38107</v>
      </c>
      <c r="D116" s="54"/>
      <c r="E116" s="54" t="s">
        <v>121</v>
      </c>
      <c r="F116" s="37" t="s">
        <v>31</v>
      </c>
      <c r="G116" s="48">
        <v>7</v>
      </c>
      <c r="H116" s="31">
        <v>3</v>
      </c>
      <c r="I116" s="24" t="s">
        <v>22</v>
      </c>
      <c r="J116" s="30">
        <v>4</v>
      </c>
      <c r="K116" s="82">
        <v>7.5</v>
      </c>
      <c r="L116" s="83">
        <f>SUM(G116)+H116/(H116+J116)*(K116-G116)</f>
        <v>7.214285714285714</v>
      </c>
      <c r="M116" s="37">
        <v>1</v>
      </c>
      <c r="N116" s="98">
        <v>7.2</v>
      </c>
      <c r="O116" s="43" t="s">
        <v>128</v>
      </c>
      <c r="P116" s="37"/>
    </row>
    <row r="117" spans="1:16" ht="12.75" customHeight="1">
      <c r="A117" s="36" t="s">
        <v>28</v>
      </c>
      <c r="B117" s="37" t="s">
        <v>29</v>
      </c>
      <c r="C117" s="38">
        <v>38107</v>
      </c>
      <c r="D117" s="54"/>
      <c r="E117" s="54" t="s">
        <v>121</v>
      </c>
      <c r="F117" s="37" t="s">
        <v>31</v>
      </c>
      <c r="G117" s="48">
        <v>6.6</v>
      </c>
      <c r="H117" s="31">
        <v>5</v>
      </c>
      <c r="I117" s="24" t="s">
        <v>22</v>
      </c>
      <c r="J117" s="30">
        <v>4</v>
      </c>
      <c r="K117" s="82">
        <v>7.5</v>
      </c>
      <c r="L117" s="83">
        <f t="shared" si="1"/>
        <v>7.1</v>
      </c>
      <c r="M117" s="37">
        <v>1</v>
      </c>
      <c r="N117" s="49"/>
      <c r="O117" s="43" t="s">
        <v>128</v>
      </c>
      <c r="P117" s="37"/>
    </row>
    <row r="118" spans="1:16" ht="12.75" customHeight="1">
      <c r="A118" s="36" t="s">
        <v>28</v>
      </c>
      <c r="B118" s="37" t="s">
        <v>29</v>
      </c>
      <c r="C118" s="38">
        <v>38107</v>
      </c>
      <c r="D118" s="54"/>
      <c r="E118" s="54" t="s">
        <v>121</v>
      </c>
      <c r="F118" s="37" t="s">
        <v>31</v>
      </c>
      <c r="G118" s="48">
        <v>7</v>
      </c>
      <c r="H118" s="31">
        <v>2.8</v>
      </c>
      <c r="I118" s="24" t="s">
        <v>22</v>
      </c>
      <c r="J118" s="30">
        <v>4</v>
      </c>
      <c r="K118" s="82">
        <v>7.5</v>
      </c>
      <c r="L118" s="83">
        <f t="shared" si="1"/>
        <v>7.205882352941177</v>
      </c>
      <c r="M118" s="37">
        <v>1</v>
      </c>
      <c r="N118" s="41">
        <f>SUM(L116:L118)/3</f>
        <v>7.173389355742297</v>
      </c>
      <c r="O118" s="43" t="s">
        <v>128</v>
      </c>
      <c r="P118" s="37"/>
    </row>
    <row r="119" spans="1:16" ht="12.75" customHeight="1">
      <c r="A119" s="52"/>
      <c r="B119" s="91"/>
      <c r="C119" s="92"/>
      <c r="D119" s="54"/>
      <c r="E119" s="54"/>
      <c r="F119" s="91"/>
      <c r="G119" s="48"/>
      <c r="H119" s="31"/>
      <c r="I119" s="24" t="s">
        <v>22</v>
      </c>
      <c r="J119" s="30"/>
      <c r="K119" s="82"/>
      <c r="L119" s="83" t="e">
        <f t="shared" si="1"/>
        <v>#DIV/0!</v>
      </c>
      <c r="M119" s="37"/>
      <c r="N119" s="49"/>
      <c r="O119" s="43"/>
      <c r="P119" s="37"/>
    </row>
    <row r="120" spans="1:16" ht="12.75" customHeight="1">
      <c r="A120" s="52"/>
      <c r="B120" s="37"/>
      <c r="C120" s="38"/>
      <c r="D120" s="54"/>
      <c r="E120" s="54"/>
      <c r="F120" s="37"/>
      <c r="G120" s="48"/>
      <c r="H120" s="31"/>
      <c r="I120" s="24" t="s">
        <v>22</v>
      </c>
      <c r="J120" s="30"/>
      <c r="K120" s="82"/>
      <c r="L120" s="83" t="e">
        <f t="shared" si="1"/>
        <v>#DIV/0!</v>
      </c>
      <c r="M120" s="37"/>
      <c r="N120" s="49"/>
      <c r="O120" s="43"/>
      <c r="P120" s="37"/>
    </row>
    <row r="121" spans="1:16" ht="12.75" customHeight="1">
      <c r="A121" s="52"/>
      <c r="B121" s="91"/>
      <c r="C121" s="92"/>
      <c r="D121" s="54"/>
      <c r="E121" s="54"/>
      <c r="F121" s="91"/>
      <c r="G121" s="48"/>
      <c r="H121" s="31"/>
      <c r="I121" s="24" t="s">
        <v>22</v>
      </c>
      <c r="J121" s="30"/>
      <c r="K121" s="82"/>
      <c r="L121" s="83" t="e">
        <f t="shared" si="1"/>
        <v>#DIV/0!</v>
      </c>
      <c r="M121" s="37"/>
      <c r="N121" s="98"/>
      <c r="O121" s="43"/>
      <c r="P121" s="37"/>
    </row>
    <row r="122" spans="1:16" ht="12.75" customHeight="1">
      <c r="A122" s="52"/>
      <c r="B122" s="91"/>
      <c r="C122" s="92"/>
      <c r="D122" s="54"/>
      <c r="E122" s="54"/>
      <c r="F122" s="91"/>
      <c r="G122" s="48"/>
      <c r="H122" s="31"/>
      <c r="I122" s="24" t="s">
        <v>22</v>
      </c>
      <c r="J122" s="30"/>
      <c r="K122" s="82"/>
      <c r="L122" s="83" t="e">
        <f t="shared" si="1"/>
        <v>#DIV/0!</v>
      </c>
      <c r="M122" s="37"/>
      <c r="N122" s="98"/>
      <c r="O122" s="43"/>
      <c r="P122" s="37"/>
    </row>
    <row r="123" spans="1:16" ht="12.75" customHeight="1">
      <c r="A123" s="52"/>
      <c r="B123" s="91"/>
      <c r="C123" s="92"/>
      <c r="D123" s="54"/>
      <c r="E123" s="54"/>
      <c r="F123" s="91"/>
      <c r="G123" s="48"/>
      <c r="H123" s="31"/>
      <c r="I123" s="24" t="s">
        <v>22</v>
      </c>
      <c r="J123" s="30"/>
      <c r="K123" s="82"/>
      <c r="L123" s="83" t="e">
        <f t="shared" si="1"/>
        <v>#DIV/0!</v>
      </c>
      <c r="M123" s="37"/>
      <c r="N123" s="98"/>
      <c r="O123" s="43"/>
      <c r="P123" s="37"/>
    </row>
    <row r="124" spans="1:16" ht="12.75" customHeight="1">
      <c r="A124" s="52"/>
      <c r="B124" s="91"/>
      <c r="C124" s="92"/>
      <c r="D124" s="54"/>
      <c r="E124" s="54"/>
      <c r="F124" s="91"/>
      <c r="G124" s="48"/>
      <c r="H124" s="31"/>
      <c r="I124" s="24" t="s">
        <v>22</v>
      </c>
      <c r="J124" s="30"/>
      <c r="K124" s="82"/>
      <c r="L124" s="83" t="e">
        <f t="shared" si="1"/>
        <v>#DIV/0!</v>
      </c>
      <c r="M124" s="37"/>
      <c r="N124" s="87"/>
      <c r="O124" s="43"/>
      <c r="P124" s="37"/>
    </row>
    <row r="125" spans="1:16" ht="12.75" customHeight="1">
      <c r="A125" s="52"/>
      <c r="B125" s="37"/>
      <c r="C125" s="38"/>
      <c r="D125" s="125"/>
      <c r="E125" s="125"/>
      <c r="F125" s="37"/>
      <c r="G125" s="48"/>
      <c r="H125" s="31"/>
      <c r="I125" s="24" t="s">
        <v>22</v>
      </c>
      <c r="J125" s="30"/>
      <c r="K125" s="82"/>
      <c r="L125" s="83" t="e">
        <f t="shared" si="1"/>
        <v>#DIV/0!</v>
      </c>
      <c r="M125" s="37"/>
      <c r="N125" s="49"/>
      <c r="O125" s="43"/>
      <c r="P125" s="37"/>
    </row>
    <row r="126" spans="1:16" ht="12.75" customHeight="1">
      <c r="A126" s="52"/>
      <c r="B126" s="91"/>
      <c r="C126" s="92"/>
      <c r="D126" s="54"/>
      <c r="E126" s="54"/>
      <c r="F126" s="91"/>
      <c r="G126" s="48"/>
      <c r="H126" s="31"/>
      <c r="I126" s="24" t="s">
        <v>22</v>
      </c>
      <c r="J126" s="30"/>
      <c r="K126" s="82"/>
      <c r="L126" s="83" t="e">
        <f t="shared" si="1"/>
        <v>#DIV/0!</v>
      </c>
      <c r="M126" s="37"/>
      <c r="N126" s="98"/>
      <c r="O126" s="43"/>
      <c r="P126" s="37"/>
    </row>
    <row r="127" spans="1:16" ht="12.75" customHeight="1">
      <c r="A127" s="52"/>
      <c r="B127" s="91"/>
      <c r="C127" s="92"/>
      <c r="D127" s="54"/>
      <c r="E127" s="54"/>
      <c r="F127" s="91"/>
      <c r="G127" s="48"/>
      <c r="H127" s="31"/>
      <c r="I127" s="24" t="s">
        <v>22</v>
      </c>
      <c r="J127" s="30"/>
      <c r="K127" s="82"/>
      <c r="L127" s="83" t="e">
        <f t="shared" si="1"/>
        <v>#DIV/0!</v>
      </c>
      <c r="M127" s="37"/>
      <c r="N127" s="49"/>
      <c r="O127" s="43"/>
      <c r="P127" s="37"/>
    </row>
    <row r="128" spans="1:16" ht="12.75" customHeight="1">
      <c r="A128" s="52"/>
      <c r="B128" s="91"/>
      <c r="C128" s="92"/>
      <c r="D128" s="54"/>
      <c r="E128" s="54"/>
      <c r="F128" s="91"/>
      <c r="G128" s="48"/>
      <c r="H128" s="31"/>
      <c r="I128" s="24" t="s">
        <v>22</v>
      </c>
      <c r="J128" s="30"/>
      <c r="K128" s="82"/>
      <c r="L128" s="83" t="e">
        <f t="shared" si="1"/>
        <v>#DIV/0!</v>
      </c>
      <c r="M128" s="37"/>
      <c r="N128" s="87"/>
      <c r="O128" s="43"/>
      <c r="P128" s="37"/>
    </row>
    <row r="129" spans="1:16" ht="12.75" customHeight="1">
      <c r="A129" s="52"/>
      <c r="B129" s="37"/>
      <c r="C129" s="38"/>
      <c r="D129" s="125"/>
      <c r="E129" s="125"/>
      <c r="F129" s="37"/>
      <c r="G129" s="48"/>
      <c r="H129" s="31"/>
      <c r="I129" s="24" t="s">
        <v>22</v>
      </c>
      <c r="J129" s="30"/>
      <c r="K129" s="82"/>
      <c r="L129" s="83" t="e">
        <f t="shared" si="1"/>
        <v>#DIV/0!</v>
      </c>
      <c r="M129" s="37"/>
      <c r="N129" s="49"/>
      <c r="O129" s="43"/>
      <c r="P129" s="37"/>
    </row>
    <row r="130" spans="1:16" s="107" customFormat="1" ht="12.75" customHeight="1">
      <c r="A130" s="100"/>
      <c r="B130" s="101"/>
      <c r="C130" s="102"/>
      <c r="D130" s="128"/>
      <c r="E130" s="128"/>
      <c r="F130" s="101"/>
      <c r="G130" s="103"/>
      <c r="H130" s="104"/>
      <c r="I130" s="24" t="s">
        <v>22</v>
      </c>
      <c r="J130" s="30"/>
      <c r="K130" s="82"/>
      <c r="L130" s="83" t="e">
        <f t="shared" si="1"/>
        <v>#DIV/0!</v>
      </c>
      <c r="M130" s="101"/>
      <c r="N130" s="105"/>
      <c r="O130" s="106"/>
      <c r="P130" s="101"/>
    </row>
    <row r="131" spans="1:16" s="107" customFormat="1" ht="12.75" customHeight="1">
      <c r="A131" s="100"/>
      <c r="B131" s="101"/>
      <c r="C131" s="102"/>
      <c r="D131" s="128"/>
      <c r="E131" s="128"/>
      <c r="F131" s="101"/>
      <c r="G131" s="103"/>
      <c r="H131" s="104"/>
      <c r="I131" s="24" t="s">
        <v>22</v>
      </c>
      <c r="J131" s="30"/>
      <c r="K131" s="82"/>
      <c r="L131" s="83" t="e">
        <f t="shared" si="1"/>
        <v>#DIV/0!</v>
      </c>
      <c r="M131" s="101"/>
      <c r="N131" s="108"/>
      <c r="O131" s="106"/>
      <c r="P131" s="101"/>
    </row>
    <row r="132" spans="1:16" ht="12.75" customHeight="1">
      <c r="A132" s="52"/>
      <c r="B132" s="37"/>
      <c r="C132" s="38"/>
      <c r="D132" s="54"/>
      <c r="E132" s="54"/>
      <c r="F132" s="37"/>
      <c r="G132" s="48"/>
      <c r="H132" s="31"/>
      <c r="I132" s="24" t="s">
        <v>22</v>
      </c>
      <c r="J132" s="30"/>
      <c r="K132" s="82"/>
      <c r="L132" s="83" t="e">
        <f t="shared" si="1"/>
        <v>#DIV/0!</v>
      </c>
      <c r="M132" s="37"/>
      <c r="N132" s="49"/>
      <c r="O132" s="43"/>
      <c r="P132" s="37"/>
    </row>
    <row r="133" spans="1:16" s="97" customFormat="1" ht="12.75" customHeight="1">
      <c r="A133" s="52"/>
      <c r="B133" s="91"/>
      <c r="C133" s="92"/>
      <c r="D133" s="127"/>
      <c r="E133" s="127"/>
      <c r="F133" s="91"/>
      <c r="G133" s="93"/>
      <c r="H133" s="94"/>
      <c r="I133" s="24" t="s">
        <v>22</v>
      </c>
      <c r="J133" s="30"/>
      <c r="K133" s="82"/>
      <c r="L133" s="83" t="e">
        <f t="shared" si="1"/>
        <v>#DIV/0!</v>
      </c>
      <c r="M133" s="95"/>
      <c r="N133" s="98"/>
      <c r="O133" s="109"/>
      <c r="P133" s="95"/>
    </row>
    <row r="134" spans="1:16" s="97" customFormat="1" ht="12.75" customHeight="1">
      <c r="A134" s="110"/>
      <c r="B134" s="95"/>
      <c r="C134" s="111"/>
      <c r="D134" s="129"/>
      <c r="E134" s="129"/>
      <c r="F134" s="95"/>
      <c r="G134" s="112"/>
      <c r="H134" s="113"/>
      <c r="I134" s="24" t="s">
        <v>22</v>
      </c>
      <c r="J134" s="30"/>
      <c r="K134" s="82"/>
      <c r="L134" s="83" t="e">
        <f t="shared" si="1"/>
        <v>#DIV/0!</v>
      </c>
      <c r="M134" s="95"/>
      <c r="N134" s="49"/>
      <c r="O134" s="109"/>
      <c r="P134" s="95"/>
    </row>
    <row r="135" spans="1:16" s="97" customFormat="1" ht="12.75" customHeight="1">
      <c r="A135" s="110"/>
      <c r="B135" s="95"/>
      <c r="C135" s="111"/>
      <c r="D135" s="129"/>
      <c r="E135" s="129"/>
      <c r="F135" s="95"/>
      <c r="G135" s="112"/>
      <c r="H135" s="113"/>
      <c r="I135" s="24" t="s">
        <v>22</v>
      </c>
      <c r="J135" s="30"/>
      <c r="K135" s="82"/>
      <c r="L135" s="83" t="e">
        <f t="shared" si="1"/>
        <v>#DIV/0!</v>
      </c>
      <c r="M135" s="95"/>
      <c r="N135" s="87"/>
      <c r="O135" s="109"/>
      <c r="P135" s="95"/>
    </row>
    <row r="136" spans="1:16" ht="12.75" customHeight="1">
      <c r="A136" s="52"/>
      <c r="B136" s="37"/>
      <c r="C136" s="38"/>
      <c r="D136" s="54"/>
      <c r="E136" s="54"/>
      <c r="F136" s="37"/>
      <c r="G136" s="48"/>
      <c r="H136" s="31"/>
      <c r="I136" s="24" t="s">
        <v>22</v>
      </c>
      <c r="J136" s="30"/>
      <c r="K136" s="82"/>
      <c r="L136" s="83" t="e">
        <f t="shared" si="1"/>
        <v>#DIV/0!</v>
      </c>
      <c r="M136" s="37"/>
      <c r="N136" s="49"/>
      <c r="O136" s="43"/>
      <c r="P136" s="37"/>
    </row>
    <row r="137" spans="1:16" s="107" customFormat="1" ht="12.75" customHeight="1">
      <c r="A137" s="100"/>
      <c r="B137" s="101"/>
      <c r="C137" s="102"/>
      <c r="D137" s="130"/>
      <c r="E137" s="130"/>
      <c r="F137" s="101"/>
      <c r="G137" s="103"/>
      <c r="H137" s="104"/>
      <c r="I137" s="24" t="s">
        <v>22</v>
      </c>
      <c r="J137" s="30"/>
      <c r="K137" s="82"/>
      <c r="L137" s="83" t="e">
        <f t="shared" si="1"/>
        <v>#DIV/0!</v>
      </c>
      <c r="M137" s="101"/>
      <c r="N137" s="108"/>
      <c r="O137" s="106"/>
      <c r="P137" s="101"/>
    </row>
    <row r="138" spans="1:16" s="107" customFormat="1" ht="12.75" customHeight="1">
      <c r="A138" s="100"/>
      <c r="B138" s="101"/>
      <c r="C138" s="102"/>
      <c r="D138" s="130"/>
      <c r="E138" s="130"/>
      <c r="F138" s="101"/>
      <c r="G138" s="103"/>
      <c r="H138" s="104"/>
      <c r="I138" s="24" t="s">
        <v>22</v>
      </c>
      <c r="J138" s="30"/>
      <c r="K138" s="82"/>
      <c r="L138" s="83" t="e">
        <f t="shared" si="1"/>
        <v>#DIV/0!</v>
      </c>
      <c r="M138" s="101"/>
      <c r="N138" s="98"/>
      <c r="O138" s="106"/>
      <c r="P138" s="101"/>
    </row>
    <row r="139" spans="1:16" s="107" customFormat="1" ht="12.75" customHeight="1">
      <c r="A139" s="100"/>
      <c r="B139" s="101"/>
      <c r="C139" s="102"/>
      <c r="D139" s="130"/>
      <c r="E139" s="130"/>
      <c r="F139" s="101"/>
      <c r="G139" s="103"/>
      <c r="H139" s="104"/>
      <c r="I139" s="24" t="s">
        <v>22</v>
      </c>
      <c r="J139" s="30"/>
      <c r="K139" s="82"/>
      <c r="L139" s="83" t="e">
        <f t="shared" si="1"/>
        <v>#DIV/0!</v>
      </c>
      <c r="M139" s="101"/>
      <c r="N139" s="87"/>
      <c r="O139" s="106"/>
      <c r="P139" s="101"/>
    </row>
    <row r="140" spans="1:16" ht="12.75" customHeight="1">
      <c r="A140" s="52"/>
      <c r="B140" s="37"/>
      <c r="C140" s="38"/>
      <c r="D140" s="54"/>
      <c r="E140" s="54"/>
      <c r="F140" s="37"/>
      <c r="G140" s="48"/>
      <c r="H140" s="31"/>
      <c r="I140" s="24" t="s">
        <v>22</v>
      </c>
      <c r="J140" s="30"/>
      <c r="K140" s="82"/>
      <c r="L140" s="83" t="e">
        <f aca="true" t="shared" si="2" ref="L140:L159">SUM(G140)+H140/(H140+J140)*(K140-G140)</f>
        <v>#DIV/0!</v>
      </c>
      <c r="M140" s="37"/>
      <c r="N140" s="49"/>
      <c r="O140" s="43"/>
      <c r="P140" s="37"/>
    </row>
    <row r="141" spans="1:16" s="97" customFormat="1" ht="12.75" customHeight="1">
      <c r="A141" s="110"/>
      <c r="B141" s="95"/>
      <c r="C141" s="111"/>
      <c r="D141" s="129"/>
      <c r="E141" s="129"/>
      <c r="F141" s="95"/>
      <c r="G141" s="112"/>
      <c r="H141" s="113"/>
      <c r="I141" s="24" t="s">
        <v>22</v>
      </c>
      <c r="J141" s="30"/>
      <c r="K141" s="82"/>
      <c r="L141" s="83" t="e">
        <f t="shared" si="2"/>
        <v>#DIV/0!</v>
      </c>
      <c r="M141" s="95"/>
      <c r="N141" s="49"/>
      <c r="O141" s="109"/>
      <c r="P141" s="95"/>
    </row>
    <row r="142" spans="1:16" ht="12.75" customHeight="1">
      <c r="A142" s="110"/>
      <c r="B142" s="95"/>
      <c r="C142" s="111"/>
      <c r="D142" s="129"/>
      <c r="E142" s="129"/>
      <c r="F142" s="95"/>
      <c r="G142" s="48"/>
      <c r="H142" s="31"/>
      <c r="I142" s="24" t="s">
        <v>22</v>
      </c>
      <c r="J142" s="30"/>
      <c r="K142" s="82"/>
      <c r="L142" s="83" t="e">
        <f t="shared" si="2"/>
        <v>#DIV/0!</v>
      </c>
      <c r="M142" s="95"/>
      <c r="N142" s="49"/>
      <c r="O142" s="109"/>
      <c r="P142" s="37"/>
    </row>
    <row r="143" spans="1:16" ht="12.75" customHeight="1">
      <c r="A143" s="110"/>
      <c r="B143" s="95"/>
      <c r="C143" s="111"/>
      <c r="D143" s="129"/>
      <c r="E143" s="129"/>
      <c r="F143" s="95"/>
      <c r="G143" s="48"/>
      <c r="H143" s="31"/>
      <c r="I143" s="24" t="s">
        <v>22</v>
      </c>
      <c r="J143" s="30"/>
      <c r="K143" s="82"/>
      <c r="L143" s="83" t="e">
        <f t="shared" si="2"/>
        <v>#DIV/0!</v>
      </c>
      <c r="M143" s="95"/>
      <c r="N143" s="49"/>
      <c r="O143" s="109"/>
      <c r="P143" s="37"/>
    </row>
    <row r="144" spans="1:16" ht="12.75" customHeight="1">
      <c r="A144" s="110"/>
      <c r="B144" s="95"/>
      <c r="C144" s="111"/>
      <c r="D144" s="129"/>
      <c r="E144" s="129"/>
      <c r="F144" s="95"/>
      <c r="G144" s="48"/>
      <c r="H144" s="31"/>
      <c r="I144" s="24" t="s">
        <v>22</v>
      </c>
      <c r="J144" s="30"/>
      <c r="K144" s="82"/>
      <c r="L144" s="83" t="e">
        <f t="shared" si="2"/>
        <v>#DIV/0!</v>
      </c>
      <c r="M144" s="95"/>
      <c r="N144" s="98"/>
      <c r="O144" s="109"/>
      <c r="P144" s="37"/>
    </row>
    <row r="145" spans="1:16" ht="12.75" customHeight="1">
      <c r="A145" s="110"/>
      <c r="B145" s="95"/>
      <c r="C145" s="111"/>
      <c r="D145" s="129"/>
      <c r="E145" s="129"/>
      <c r="F145" s="95"/>
      <c r="G145" s="48"/>
      <c r="H145" s="31"/>
      <c r="I145" s="24" t="s">
        <v>22</v>
      </c>
      <c r="J145" s="30"/>
      <c r="K145" s="82"/>
      <c r="L145" s="83" t="e">
        <f t="shared" si="2"/>
        <v>#DIV/0!</v>
      </c>
      <c r="M145" s="95"/>
      <c r="N145" s="87"/>
      <c r="O145" s="109"/>
      <c r="P145" s="37"/>
    </row>
    <row r="146" spans="1:16" ht="12.75" customHeight="1">
      <c r="A146" s="52"/>
      <c r="B146" s="37"/>
      <c r="C146" s="38"/>
      <c r="D146" s="54"/>
      <c r="E146" s="54"/>
      <c r="F146" s="37"/>
      <c r="G146" s="48"/>
      <c r="H146" s="31"/>
      <c r="I146" s="24" t="s">
        <v>22</v>
      </c>
      <c r="J146" s="30"/>
      <c r="K146" s="82"/>
      <c r="L146" s="83" t="e">
        <f t="shared" si="2"/>
        <v>#DIV/0!</v>
      </c>
      <c r="M146" s="37"/>
      <c r="N146" s="49"/>
      <c r="O146" s="43"/>
      <c r="P146" s="37"/>
    </row>
    <row r="147" spans="1:16" ht="12.75" customHeight="1">
      <c r="A147" s="110"/>
      <c r="B147" s="95"/>
      <c r="C147" s="111"/>
      <c r="D147" s="129"/>
      <c r="E147" s="129"/>
      <c r="F147" s="95"/>
      <c r="G147" s="48"/>
      <c r="H147" s="31"/>
      <c r="I147" s="24" t="s">
        <v>22</v>
      </c>
      <c r="J147" s="30"/>
      <c r="K147" s="82"/>
      <c r="L147" s="83" t="e">
        <f t="shared" si="2"/>
        <v>#DIV/0!</v>
      </c>
      <c r="M147" s="95"/>
      <c r="N147" s="98"/>
      <c r="O147" s="109"/>
      <c r="P147" s="37"/>
    </row>
    <row r="148" spans="1:16" ht="12.75" customHeight="1">
      <c r="A148" s="110"/>
      <c r="B148" s="95"/>
      <c r="C148" s="111"/>
      <c r="D148" s="129"/>
      <c r="E148" s="129"/>
      <c r="F148" s="95"/>
      <c r="G148" s="48"/>
      <c r="H148" s="31"/>
      <c r="I148" s="24" t="s">
        <v>22</v>
      </c>
      <c r="J148" s="30"/>
      <c r="K148" s="82"/>
      <c r="L148" s="83" t="e">
        <f t="shared" si="2"/>
        <v>#DIV/0!</v>
      </c>
      <c r="M148" s="37"/>
      <c r="N148" s="41"/>
      <c r="O148" s="43"/>
      <c r="P148" s="37"/>
    </row>
    <row r="149" spans="1:16" ht="12.75" customHeight="1">
      <c r="A149" s="52"/>
      <c r="B149" s="37"/>
      <c r="C149" s="38"/>
      <c r="D149" s="125"/>
      <c r="E149" s="125"/>
      <c r="F149" s="37"/>
      <c r="G149" s="48"/>
      <c r="H149" s="31"/>
      <c r="I149" s="24" t="s">
        <v>22</v>
      </c>
      <c r="J149" s="30"/>
      <c r="K149" s="82"/>
      <c r="L149" s="83" t="e">
        <f t="shared" si="2"/>
        <v>#DIV/0!</v>
      </c>
      <c r="M149" s="37"/>
      <c r="N149" s="49"/>
      <c r="O149" s="43"/>
      <c r="P149" s="37"/>
    </row>
    <row r="150" spans="1:16" ht="12.75" customHeight="1">
      <c r="A150" s="110"/>
      <c r="B150" s="95"/>
      <c r="C150" s="111"/>
      <c r="D150" s="129"/>
      <c r="E150" s="129"/>
      <c r="F150" s="95"/>
      <c r="G150" s="48"/>
      <c r="H150" s="31"/>
      <c r="I150" s="24" t="s">
        <v>22</v>
      </c>
      <c r="J150" s="30"/>
      <c r="K150" s="82"/>
      <c r="L150" s="83" t="e">
        <f t="shared" si="2"/>
        <v>#DIV/0!</v>
      </c>
      <c r="M150" s="37"/>
      <c r="N150" s="98"/>
      <c r="O150" s="43"/>
      <c r="P150" s="37"/>
    </row>
    <row r="151" spans="1:16" ht="12.75" customHeight="1">
      <c r="A151" s="110"/>
      <c r="B151" s="95"/>
      <c r="C151" s="111"/>
      <c r="D151" s="129"/>
      <c r="E151" s="129"/>
      <c r="F151" s="95"/>
      <c r="G151" s="48"/>
      <c r="H151" s="31"/>
      <c r="I151" s="24" t="s">
        <v>22</v>
      </c>
      <c r="J151" s="30"/>
      <c r="K151" s="82"/>
      <c r="L151" s="83" t="e">
        <f t="shared" si="2"/>
        <v>#DIV/0!</v>
      </c>
      <c r="M151" s="37"/>
      <c r="N151" s="41"/>
      <c r="O151" s="43"/>
      <c r="P151" s="37"/>
    </row>
    <row r="152" spans="1:16" ht="12.75" customHeight="1">
      <c r="A152" s="52"/>
      <c r="B152" s="37"/>
      <c r="C152" s="38"/>
      <c r="D152" s="125"/>
      <c r="E152" s="125"/>
      <c r="F152" s="37"/>
      <c r="G152" s="48"/>
      <c r="H152" s="31"/>
      <c r="I152" s="24" t="s">
        <v>22</v>
      </c>
      <c r="J152" s="30"/>
      <c r="K152" s="82"/>
      <c r="L152" s="83" t="e">
        <f t="shared" si="2"/>
        <v>#DIV/0!</v>
      </c>
      <c r="M152" s="37"/>
      <c r="N152" s="49"/>
      <c r="O152" s="43"/>
      <c r="P152" s="37"/>
    </row>
    <row r="153" spans="1:16" ht="12.75" customHeight="1">
      <c r="A153" s="52"/>
      <c r="B153" s="37"/>
      <c r="C153" s="38"/>
      <c r="D153" s="125"/>
      <c r="E153" s="125"/>
      <c r="F153" s="37"/>
      <c r="G153" s="48"/>
      <c r="H153" s="31"/>
      <c r="I153" s="24" t="s">
        <v>22</v>
      </c>
      <c r="J153" s="30"/>
      <c r="K153" s="82"/>
      <c r="L153" s="83" t="e">
        <f t="shared" si="2"/>
        <v>#DIV/0!</v>
      </c>
      <c r="M153" s="37"/>
      <c r="N153" s="49"/>
      <c r="O153" s="43"/>
      <c r="P153" s="37"/>
    </row>
    <row r="154" spans="1:16" ht="12.75" customHeight="1">
      <c r="A154" s="52"/>
      <c r="B154" s="37"/>
      <c r="C154" s="38"/>
      <c r="D154" s="125"/>
      <c r="E154" s="125"/>
      <c r="F154" s="37"/>
      <c r="G154" s="48"/>
      <c r="H154" s="31"/>
      <c r="I154" s="24" t="s">
        <v>22</v>
      </c>
      <c r="J154" s="30"/>
      <c r="K154" s="82"/>
      <c r="L154" s="83" t="e">
        <f t="shared" si="2"/>
        <v>#DIV/0!</v>
      </c>
      <c r="M154" s="37"/>
      <c r="N154" s="49"/>
      <c r="O154" s="43"/>
      <c r="P154" s="37"/>
    </row>
    <row r="155" spans="1:16" ht="12.75" customHeight="1">
      <c r="A155" s="52"/>
      <c r="B155" s="37"/>
      <c r="C155" s="38"/>
      <c r="D155" s="54"/>
      <c r="E155" s="54"/>
      <c r="F155" s="37"/>
      <c r="G155" s="48"/>
      <c r="H155" s="31"/>
      <c r="I155" s="24" t="s">
        <v>22</v>
      </c>
      <c r="J155" s="30"/>
      <c r="K155" s="82"/>
      <c r="L155" s="83" t="e">
        <f t="shared" si="2"/>
        <v>#DIV/0!</v>
      </c>
      <c r="M155" s="37"/>
      <c r="N155" s="49"/>
      <c r="O155" s="43"/>
      <c r="P155" s="37"/>
    </row>
    <row r="156" spans="1:16" ht="12.75" customHeight="1">
      <c r="A156" s="52"/>
      <c r="B156" s="37"/>
      <c r="C156" s="38"/>
      <c r="D156" s="54"/>
      <c r="E156" s="54"/>
      <c r="F156" s="37"/>
      <c r="G156" s="48"/>
      <c r="H156" s="31"/>
      <c r="I156" s="24" t="s">
        <v>22</v>
      </c>
      <c r="J156" s="30"/>
      <c r="K156" s="82"/>
      <c r="L156" s="83" t="e">
        <f t="shared" si="2"/>
        <v>#DIV/0!</v>
      </c>
      <c r="M156" s="37"/>
      <c r="N156" s="49"/>
      <c r="O156" s="43"/>
      <c r="P156" s="37"/>
    </row>
    <row r="157" spans="1:16" ht="12.75" customHeight="1">
      <c r="A157" s="52"/>
      <c r="B157" s="37"/>
      <c r="C157" s="38"/>
      <c r="D157" s="125"/>
      <c r="E157" s="125"/>
      <c r="F157" s="37"/>
      <c r="G157" s="48"/>
      <c r="H157" s="31"/>
      <c r="I157" s="24" t="s">
        <v>22</v>
      </c>
      <c r="J157" s="30"/>
      <c r="K157" s="82"/>
      <c r="L157" s="83" t="e">
        <f t="shared" si="2"/>
        <v>#DIV/0!</v>
      </c>
      <c r="M157" s="37"/>
      <c r="N157" s="49"/>
      <c r="O157" s="43"/>
      <c r="P157" s="37"/>
    </row>
    <row r="158" spans="1:16" ht="12.75" customHeight="1">
      <c r="A158" s="52"/>
      <c r="B158" s="37"/>
      <c r="C158" s="38"/>
      <c r="D158" s="54"/>
      <c r="E158" s="54"/>
      <c r="F158" s="37"/>
      <c r="G158" s="48"/>
      <c r="H158" s="31"/>
      <c r="I158" s="24" t="s">
        <v>22</v>
      </c>
      <c r="J158" s="30"/>
      <c r="K158" s="82"/>
      <c r="L158" s="83" t="e">
        <f t="shared" si="2"/>
        <v>#DIV/0!</v>
      </c>
      <c r="M158" s="37"/>
      <c r="N158" s="49"/>
      <c r="O158" s="43"/>
      <c r="P158" s="37"/>
    </row>
    <row r="159" spans="1:16" ht="12.75" customHeight="1" thickBot="1">
      <c r="A159" s="52"/>
      <c r="B159" s="37"/>
      <c r="C159" s="38"/>
      <c r="D159" s="54"/>
      <c r="E159" s="54"/>
      <c r="F159" s="37"/>
      <c r="G159" s="48"/>
      <c r="H159" s="31"/>
      <c r="I159" s="24" t="s">
        <v>22</v>
      </c>
      <c r="J159" s="30"/>
      <c r="K159" s="82"/>
      <c r="L159" s="83" t="e">
        <f t="shared" si="2"/>
        <v>#DIV/0!</v>
      </c>
      <c r="M159" s="37"/>
      <c r="N159" s="49"/>
      <c r="O159" s="43"/>
      <c r="P159" s="37"/>
    </row>
    <row r="160" spans="1:16" ht="12.75" customHeight="1" thickTop="1">
      <c r="A160" s="52"/>
      <c r="B160" s="37"/>
      <c r="C160" s="38"/>
      <c r="D160" s="125"/>
      <c r="E160" s="125"/>
      <c r="F160" s="37"/>
      <c r="G160" s="48"/>
      <c r="H160" s="31"/>
      <c r="I160" s="24" t="s">
        <v>22</v>
      </c>
      <c r="J160" s="79"/>
      <c r="K160" s="80"/>
      <c r="L160" s="81" t="e">
        <f>SUM(G160)+H160/(H160+J160)*(K160-G160)</f>
        <v>#DIV/0!</v>
      </c>
      <c r="M160" s="37"/>
      <c r="N160" s="49"/>
      <c r="O160" s="43"/>
      <c r="P160" s="37"/>
    </row>
    <row r="161" spans="1:16" ht="12.75" customHeight="1">
      <c r="A161" s="52"/>
      <c r="B161" s="37"/>
      <c r="C161" s="38"/>
      <c r="D161" s="54"/>
      <c r="E161" s="54"/>
      <c r="F161" s="37"/>
      <c r="G161" s="48"/>
      <c r="H161" s="31"/>
      <c r="I161" s="24" t="s">
        <v>22</v>
      </c>
      <c r="J161" s="30"/>
      <c r="K161" s="82"/>
      <c r="L161" s="83" t="e">
        <f aca="true" t="shared" si="3" ref="L161:L203">SUM(G161)+H161/(H161+J161)*(K161-G161)</f>
        <v>#DIV/0!</v>
      </c>
      <c r="M161" s="37"/>
      <c r="N161" s="49"/>
      <c r="O161" s="43"/>
      <c r="P161" s="37"/>
    </row>
    <row r="162" spans="1:16" ht="12.75" customHeight="1">
      <c r="A162" s="52"/>
      <c r="B162" s="37"/>
      <c r="C162" s="38"/>
      <c r="D162" s="54"/>
      <c r="E162" s="54"/>
      <c r="F162" s="37"/>
      <c r="G162" s="48"/>
      <c r="H162" s="31"/>
      <c r="I162" s="24" t="s">
        <v>22</v>
      </c>
      <c r="J162" s="30"/>
      <c r="K162" s="82"/>
      <c r="L162" s="83" t="e">
        <f t="shared" si="3"/>
        <v>#DIV/0!</v>
      </c>
      <c r="M162" s="37"/>
      <c r="N162" s="49"/>
      <c r="O162" s="43"/>
      <c r="P162" s="37"/>
    </row>
    <row r="163" spans="1:16" ht="12.75" customHeight="1">
      <c r="A163" s="52"/>
      <c r="B163" s="37"/>
      <c r="C163" s="38"/>
      <c r="D163" s="54"/>
      <c r="E163" s="54"/>
      <c r="F163" s="37"/>
      <c r="G163" s="48"/>
      <c r="H163" s="31"/>
      <c r="I163" s="24" t="s">
        <v>22</v>
      </c>
      <c r="J163" s="30"/>
      <c r="K163" s="82"/>
      <c r="L163" s="83" t="e">
        <f t="shared" si="3"/>
        <v>#DIV/0!</v>
      </c>
      <c r="M163" s="37"/>
      <c r="N163" s="49"/>
      <c r="O163" s="43"/>
      <c r="P163" s="37"/>
    </row>
    <row r="164" spans="1:16" ht="12.75" customHeight="1">
      <c r="A164" s="52"/>
      <c r="B164" s="37"/>
      <c r="C164" s="38"/>
      <c r="D164" s="54"/>
      <c r="E164" s="54"/>
      <c r="F164" s="37"/>
      <c r="G164" s="48"/>
      <c r="H164" s="31"/>
      <c r="I164" s="24" t="s">
        <v>22</v>
      </c>
      <c r="J164" s="30"/>
      <c r="K164" s="82"/>
      <c r="L164" s="83" t="e">
        <f t="shared" si="3"/>
        <v>#DIV/0!</v>
      </c>
      <c r="M164" s="37"/>
      <c r="N164" s="49"/>
      <c r="O164" s="43"/>
      <c r="P164" s="37"/>
    </row>
    <row r="165" spans="1:16" ht="12.75" customHeight="1">
      <c r="A165" s="52"/>
      <c r="B165" s="37"/>
      <c r="C165" s="38"/>
      <c r="D165" s="54"/>
      <c r="E165" s="54"/>
      <c r="F165" s="37"/>
      <c r="G165" s="48"/>
      <c r="H165" s="31"/>
      <c r="I165" s="24" t="s">
        <v>22</v>
      </c>
      <c r="J165" s="30"/>
      <c r="K165" s="82"/>
      <c r="L165" s="83" t="e">
        <f t="shared" si="3"/>
        <v>#DIV/0!</v>
      </c>
      <c r="M165" s="37"/>
      <c r="N165" s="49"/>
      <c r="O165" s="43"/>
      <c r="P165" s="37"/>
    </row>
    <row r="166" spans="1:16" ht="12.75" customHeight="1">
      <c r="A166" s="52"/>
      <c r="B166" s="37"/>
      <c r="C166" s="38"/>
      <c r="D166" s="54"/>
      <c r="E166" s="54"/>
      <c r="F166" s="37"/>
      <c r="G166" s="48"/>
      <c r="H166" s="31"/>
      <c r="I166" s="24" t="s">
        <v>22</v>
      </c>
      <c r="J166" s="30"/>
      <c r="K166" s="82"/>
      <c r="L166" s="83" t="e">
        <f t="shared" si="3"/>
        <v>#DIV/0!</v>
      </c>
      <c r="M166" s="37"/>
      <c r="N166" s="49"/>
      <c r="O166" s="43"/>
      <c r="P166" s="37"/>
    </row>
    <row r="167" spans="1:16" ht="12.75" customHeight="1">
      <c r="A167" s="52"/>
      <c r="B167" s="37"/>
      <c r="C167" s="38"/>
      <c r="D167" s="54"/>
      <c r="E167" s="54"/>
      <c r="F167" s="37"/>
      <c r="G167" s="48"/>
      <c r="H167" s="31"/>
      <c r="I167" s="24" t="s">
        <v>22</v>
      </c>
      <c r="J167" s="30"/>
      <c r="K167" s="82"/>
      <c r="L167" s="83" t="e">
        <f t="shared" si="3"/>
        <v>#DIV/0!</v>
      </c>
      <c r="M167" s="37"/>
      <c r="N167" s="49"/>
      <c r="O167" s="43"/>
      <c r="P167" s="37"/>
    </row>
    <row r="168" spans="1:16" ht="12.75" customHeight="1">
      <c r="A168" s="52"/>
      <c r="B168" s="37"/>
      <c r="C168" s="38"/>
      <c r="D168" s="54"/>
      <c r="E168" s="54"/>
      <c r="F168" s="37"/>
      <c r="G168" s="48"/>
      <c r="H168" s="31"/>
      <c r="I168" s="24" t="s">
        <v>22</v>
      </c>
      <c r="J168" s="30"/>
      <c r="K168" s="82"/>
      <c r="L168" s="83" t="e">
        <f t="shared" si="3"/>
        <v>#DIV/0!</v>
      </c>
      <c r="M168" s="37"/>
      <c r="N168" s="49"/>
      <c r="O168" s="43"/>
      <c r="P168" s="37"/>
    </row>
    <row r="169" spans="1:16" ht="12.75" customHeight="1">
      <c r="A169" s="52"/>
      <c r="B169" s="37"/>
      <c r="C169" s="38"/>
      <c r="D169" s="125"/>
      <c r="E169" s="125"/>
      <c r="F169" s="37"/>
      <c r="G169" s="48"/>
      <c r="H169" s="31"/>
      <c r="I169" s="24" t="s">
        <v>22</v>
      </c>
      <c r="J169" s="30"/>
      <c r="K169" s="82"/>
      <c r="L169" s="83" t="e">
        <f t="shared" si="3"/>
        <v>#DIV/0!</v>
      </c>
      <c r="M169" s="37"/>
      <c r="N169" s="49"/>
      <c r="O169" s="43"/>
      <c r="P169" s="37"/>
    </row>
    <row r="170" spans="1:16" ht="12.75" customHeight="1">
      <c r="A170" s="52"/>
      <c r="B170" s="37"/>
      <c r="C170" s="38"/>
      <c r="D170" s="125"/>
      <c r="E170" s="125"/>
      <c r="F170" s="37"/>
      <c r="G170" s="48"/>
      <c r="H170" s="31"/>
      <c r="I170" s="24" t="s">
        <v>22</v>
      </c>
      <c r="J170" s="30"/>
      <c r="K170" s="82"/>
      <c r="L170" s="83" t="e">
        <f t="shared" si="3"/>
        <v>#DIV/0!</v>
      </c>
      <c r="M170" s="37"/>
      <c r="N170" s="49"/>
      <c r="O170" s="43"/>
      <c r="P170" s="37"/>
    </row>
    <row r="171" spans="1:16" ht="12.75" customHeight="1">
      <c r="A171" s="52"/>
      <c r="B171" s="37"/>
      <c r="C171" s="38"/>
      <c r="D171" s="125"/>
      <c r="E171" s="125"/>
      <c r="F171" s="37"/>
      <c r="G171" s="48"/>
      <c r="H171" s="31"/>
      <c r="I171" s="24" t="s">
        <v>22</v>
      </c>
      <c r="J171" s="30"/>
      <c r="K171" s="82"/>
      <c r="L171" s="83" t="e">
        <f t="shared" si="3"/>
        <v>#DIV/0!</v>
      </c>
      <c r="M171" s="37"/>
      <c r="N171" s="49"/>
      <c r="O171" s="43"/>
      <c r="P171" s="37"/>
    </row>
    <row r="172" spans="1:16" ht="12.75" customHeight="1">
      <c r="A172" s="52"/>
      <c r="B172" s="37"/>
      <c r="C172" s="38"/>
      <c r="D172" s="125"/>
      <c r="E172" s="125"/>
      <c r="F172" s="37"/>
      <c r="G172" s="48"/>
      <c r="H172" s="31"/>
      <c r="I172" s="24" t="s">
        <v>22</v>
      </c>
      <c r="J172" s="30"/>
      <c r="K172" s="82"/>
      <c r="L172" s="83" t="e">
        <f t="shared" si="3"/>
        <v>#DIV/0!</v>
      </c>
      <c r="M172" s="37"/>
      <c r="N172" s="49"/>
      <c r="O172" s="43"/>
      <c r="P172" s="37"/>
    </row>
    <row r="173" spans="1:16" ht="12.75" customHeight="1">
      <c r="A173" s="52"/>
      <c r="B173" s="37"/>
      <c r="C173" s="38"/>
      <c r="D173" s="54"/>
      <c r="E173" s="54"/>
      <c r="F173" s="37"/>
      <c r="G173" s="48"/>
      <c r="H173" s="31"/>
      <c r="I173" s="24" t="s">
        <v>22</v>
      </c>
      <c r="J173" s="30"/>
      <c r="K173" s="82"/>
      <c r="L173" s="83" t="e">
        <f t="shared" si="3"/>
        <v>#DIV/0!</v>
      </c>
      <c r="M173" s="37"/>
      <c r="N173" s="49"/>
      <c r="O173" s="43"/>
      <c r="P173" s="37"/>
    </row>
    <row r="174" spans="1:16" ht="12.75" customHeight="1">
      <c r="A174" s="52"/>
      <c r="B174" s="37"/>
      <c r="C174" s="38"/>
      <c r="D174" s="54"/>
      <c r="E174" s="54"/>
      <c r="F174" s="37"/>
      <c r="G174" s="48"/>
      <c r="H174" s="31"/>
      <c r="I174" s="24" t="s">
        <v>22</v>
      </c>
      <c r="J174" s="30"/>
      <c r="K174" s="82"/>
      <c r="L174" s="83" t="e">
        <f t="shared" si="3"/>
        <v>#DIV/0!</v>
      </c>
      <c r="M174" s="37"/>
      <c r="N174" s="49"/>
      <c r="O174" s="43"/>
      <c r="P174" s="37"/>
    </row>
    <row r="175" spans="1:16" ht="12.75" customHeight="1">
      <c r="A175" s="52"/>
      <c r="B175" s="37"/>
      <c r="C175" s="38"/>
      <c r="D175" s="54"/>
      <c r="E175" s="54"/>
      <c r="F175" s="37"/>
      <c r="G175" s="48"/>
      <c r="H175" s="31"/>
      <c r="I175" s="24" t="s">
        <v>22</v>
      </c>
      <c r="J175" s="30"/>
      <c r="K175" s="82"/>
      <c r="L175" s="83" t="e">
        <f t="shared" si="3"/>
        <v>#DIV/0!</v>
      </c>
      <c r="M175" s="37"/>
      <c r="N175" s="49"/>
      <c r="O175" s="43"/>
      <c r="P175" s="37"/>
    </row>
    <row r="176" spans="1:16" ht="12.75" customHeight="1">
      <c r="A176" s="52"/>
      <c r="B176" s="37"/>
      <c r="C176" s="38"/>
      <c r="D176" s="54"/>
      <c r="E176" s="54"/>
      <c r="F176" s="37"/>
      <c r="G176" s="48"/>
      <c r="H176" s="31"/>
      <c r="I176" s="24" t="s">
        <v>22</v>
      </c>
      <c r="J176" s="30"/>
      <c r="K176" s="82"/>
      <c r="L176" s="83" t="e">
        <f t="shared" si="3"/>
        <v>#DIV/0!</v>
      </c>
      <c r="M176" s="37"/>
      <c r="N176" s="49"/>
      <c r="O176" s="43"/>
      <c r="P176" s="37"/>
    </row>
    <row r="177" spans="1:16" ht="12.75" customHeight="1">
      <c r="A177" s="52"/>
      <c r="B177" s="37"/>
      <c r="C177" s="38"/>
      <c r="D177" s="54"/>
      <c r="E177" s="54"/>
      <c r="F177" s="37"/>
      <c r="G177" s="48"/>
      <c r="H177" s="31"/>
      <c r="I177" s="24" t="s">
        <v>22</v>
      </c>
      <c r="J177" s="30"/>
      <c r="K177" s="82"/>
      <c r="L177" s="83" t="e">
        <f t="shared" si="3"/>
        <v>#DIV/0!</v>
      </c>
      <c r="M177" s="37"/>
      <c r="N177" s="49"/>
      <c r="O177" s="43"/>
      <c r="P177" s="37"/>
    </row>
    <row r="178" spans="1:16" ht="12.75" customHeight="1">
      <c r="A178" s="52"/>
      <c r="B178" s="37"/>
      <c r="C178" s="38"/>
      <c r="D178" s="54"/>
      <c r="E178" s="54"/>
      <c r="F178" s="37"/>
      <c r="G178" s="48"/>
      <c r="H178" s="31"/>
      <c r="I178" s="24" t="s">
        <v>22</v>
      </c>
      <c r="J178" s="30"/>
      <c r="K178" s="82"/>
      <c r="L178" s="83" t="e">
        <f t="shared" si="3"/>
        <v>#DIV/0!</v>
      </c>
      <c r="M178" s="37"/>
      <c r="N178" s="49"/>
      <c r="O178" s="43"/>
      <c r="P178" s="37"/>
    </row>
    <row r="179" spans="1:16" ht="12.75" customHeight="1">
      <c r="A179" s="52"/>
      <c r="B179" s="37"/>
      <c r="C179" s="38"/>
      <c r="D179" s="125"/>
      <c r="E179" s="125"/>
      <c r="F179" s="37"/>
      <c r="G179" s="48"/>
      <c r="H179" s="31"/>
      <c r="I179" s="24" t="s">
        <v>22</v>
      </c>
      <c r="J179" s="30"/>
      <c r="K179" s="82"/>
      <c r="L179" s="83" t="e">
        <f t="shared" si="3"/>
        <v>#DIV/0!</v>
      </c>
      <c r="M179" s="37"/>
      <c r="N179" s="49"/>
      <c r="O179" s="43"/>
      <c r="P179" s="37"/>
    </row>
    <row r="180" spans="1:16" ht="12.75" customHeight="1">
      <c r="A180" s="52"/>
      <c r="B180" s="37"/>
      <c r="C180" s="38"/>
      <c r="D180" s="125"/>
      <c r="E180" s="125"/>
      <c r="F180" s="37"/>
      <c r="G180" s="48"/>
      <c r="H180" s="31"/>
      <c r="I180" s="24" t="s">
        <v>22</v>
      </c>
      <c r="J180" s="30"/>
      <c r="K180" s="82"/>
      <c r="L180" s="83" t="e">
        <f t="shared" si="3"/>
        <v>#DIV/0!</v>
      </c>
      <c r="M180" s="37"/>
      <c r="N180" s="49"/>
      <c r="O180" s="43"/>
      <c r="P180" s="37"/>
    </row>
    <row r="181" spans="1:16" ht="12.75" customHeight="1">
      <c r="A181" s="52"/>
      <c r="B181" s="37"/>
      <c r="C181" s="38"/>
      <c r="D181" s="125"/>
      <c r="E181" s="125"/>
      <c r="F181" s="37"/>
      <c r="G181" s="48"/>
      <c r="H181" s="31"/>
      <c r="I181" s="24" t="s">
        <v>22</v>
      </c>
      <c r="J181" s="30"/>
      <c r="K181" s="82"/>
      <c r="L181" s="83" t="e">
        <f t="shared" si="3"/>
        <v>#DIV/0!</v>
      </c>
      <c r="M181" s="37"/>
      <c r="N181" s="49"/>
      <c r="O181" s="43"/>
      <c r="P181" s="37"/>
    </row>
    <row r="182" spans="1:16" ht="12.75" customHeight="1">
      <c r="A182" s="52"/>
      <c r="B182" s="37"/>
      <c r="C182" s="38"/>
      <c r="D182" s="54"/>
      <c r="E182" s="54"/>
      <c r="F182" s="37"/>
      <c r="G182" s="48"/>
      <c r="H182" s="31"/>
      <c r="I182" s="24" t="s">
        <v>22</v>
      </c>
      <c r="J182" s="30"/>
      <c r="K182" s="82"/>
      <c r="L182" s="83" t="e">
        <f t="shared" si="3"/>
        <v>#DIV/0!</v>
      </c>
      <c r="M182" s="37"/>
      <c r="N182" s="49"/>
      <c r="O182" s="43"/>
      <c r="P182" s="37"/>
    </row>
    <row r="183" spans="1:16" s="62" customFormat="1" ht="12.75" customHeight="1">
      <c r="A183" s="55"/>
      <c r="B183" s="56"/>
      <c r="C183" s="57"/>
      <c r="D183" s="131"/>
      <c r="E183" s="131"/>
      <c r="F183" s="56"/>
      <c r="G183" s="58"/>
      <c r="H183" s="59"/>
      <c r="I183" s="24" t="s">
        <v>22</v>
      </c>
      <c r="J183" s="30"/>
      <c r="K183" s="82"/>
      <c r="L183" s="83" t="e">
        <f t="shared" si="3"/>
        <v>#DIV/0!</v>
      </c>
      <c r="M183" s="56"/>
      <c r="N183" s="60"/>
      <c r="O183" s="61"/>
      <c r="P183" s="56"/>
    </row>
    <row r="184" spans="1:16" ht="12.75" customHeight="1">
      <c r="A184" s="52"/>
      <c r="B184" s="37"/>
      <c r="C184" s="38"/>
      <c r="D184" s="54"/>
      <c r="E184" s="54"/>
      <c r="F184" s="37"/>
      <c r="G184" s="48"/>
      <c r="H184" s="31"/>
      <c r="I184" s="24" t="s">
        <v>22</v>
      </c>
      <c r="J184" s="30"/>
      <c r="K184" s="82"/>
      <c r="L184" s="83" t="e">
        <f t="shared" si="3"/>
        <v>#DIV/0!</v>
      </c>
      <c r="M184" s="37"/>
      <c r="N184" s="49"/>
      <c r="O184" s="43"/>
      <c r="P184" s="37"/>
    </row>
    <row r="185" spans="1:16" ht="12.75" customHeight="1">
      <c r="A185" s="52"/>
      <c r="B185" s="37"/>
      <c r="C185" s="38"/>
      <c r="D185" s="54"/>
      <c r="E185" s="54"/>
      <c r="F185" s="37"/>
      <c r="G185" s="48"/>
      <c r="H185" s="31"/>
      <c r="I185" s="24" t="s">
        <v>22</v>
      </c>
      <c r="J185" s="30"/>
      <c r="K185" s="82"/>
      <c r="L185" s="83" t="e">
        <f t="shared" si="3"/>
        <v>#DIV/0!</v>
      </c>
      <c r="M185" s="37"/>
      <c r="N185" s="49"/>
      <c r="O185" s="43"/>
      <c r="P185" s="37"/>
    </row>
    <row r="186" spans="1:16" ht="12.75" customHeight="1">
      <c r="A186" s="52"/>
      <c r="B186" s="37"/>
      <c r="C186" s="38"/>
      <c r="D186" s="54"/>
      <c r="E186" s="54"/>
      <c r="F186" s="37"/>
      <c r="G186" s="48"/>
      <c r="H186" s="31"/>
      <c r="I186" s="24" t="s">
        <v>22</v>
      </c>
      <c r="J186" s="30"/>
      <c r="K186" s="82"/>
      <c r="L186" s="83" t="e">
        <f t="shared" si="3"/>
        <v>#DIV/0!</v>
      </c>
      <c r="M186" s="37"/>
      <c r="N186" s="49"/>
      <c r="O186" s="43"/>
      <c r="P186" s="37"/>
    </row>
    <row r="187" spans="1:16" ht="12.75" customHeight="1">
      <c r="A187" s="52"/>
      <c r="B187" s="37"/>
      <c r="C187" s="38"/>
      <c r="D187" s="54"/>
      <c r="E187" s="54"/>
      <c r="F187" s="37"/>
      <c r="G187" s="48"/>
      <c r="H187" s="31"/>
      <c r="I187" s="24" t="s">
        <v>22</v>
      </c>
      <c r="J187" s="30"/>
      <c r="K187" s="82"/>
      <c r="L187" s="83" t="e">
        <f t="shared" si="3"/>
        <v>#DIV/0!</v>
      </c>
      <c r="M187" s="37"/>
      <c r="N187" s="49"/>
      <c r="O187" s="43"/>
      <c r="P187" s="37"/>
    </row>
    <row r="188" spans="1:16" ht="12.75" customHeight="1">
      <c r="A188" s="52"/>
      <c r="B188" s="37"/>
      <c r="C188" s="38"/>
      <c r="D188" s="54"/>
      <c r="E188" s="54"/>
      <c r="F188" s="37"/>
      <c r="G188" s="48"/>
      <c r="H188" s="31"/>
      <c r="I188" s="24" t="s">
        <v>22</v>
      </c>
      <c r="J188" s="30"/>
      <c r="K188" s="82"/>
      <c r="L188" s="83" t="e">
        <f t="shared" si="3"/>
        <v>#DIV/0!</v>
      </c>
      <c r="M188" s="37"/>
      <c r="N188" s="49"/>
      <c r="O188" s="43"/>
      <c r="P188" s="37"/>
    </row>
    <row r="189" spans="1:16" ht="12.75" customHeight="1">
      <c r="A189" s="52"/>
      <c r="B189" s="37"/>
      <c r="C189" s="38"/>
      <c r="D189" s="54"/>
      <c r="E189" s="54"/>
      <c r="F189" s="37"/>
      <c r="G189" s="48"/>
      <c r="H189" s="31"/>
      <c r="I189" s="24" t="s">
        <v>22</v>
      </c>
      <c r="J189" s="30"/>
      <c r="K189" s="82"/>
      <c r="L189" s="83" t="e">
        <f t="shared" si="3"/>
        <v>#DIV/0!</v>
      </c>
      <c r="M189" s="37"/>
      <c r="N189" s="49"/>
      <c r="O189" s="43"/>
      <c r="P189" s="37"/>
    </row>
    <row r="190" spans="1:16" ht="12.75" customHeight="1">
      <c r="A190" s="52"/>
      <c r="B190" s="37"/>
      <c r="C190" s="38"/>
      <c r="D190" s="54"/>
      <c r="E190" s="54"/>
      <c r="F190" s="37"/>
      <c r="G190" s="48"/>
      <c r="H190" s="31"/>
      <c r="I190" s="24" t="s">
        <v>22</v>
      </c>
      <c r="J190" s="30"/>
      <c r="K190" s="82"/>
      <c r="L190" s="83" t="e">
        <f t="shared" si="3"/>
        <v>#DIV/0!</v>
      </c>
      <c r="M190" s="37"/>
      <c r="N190" s="49"/>
      <c r="O190" s="43"/>
      <c r="P190" s="37"/>
    </row>
    <row r="191" spans="1:16" ht="12.75" customHeight="1">
      <c r="A191" s="52"/>
      <c r="B191" s="37"/>
      <c r="C191" s="38"/>
      <c r="D191" s="54"/>
      <c r="E191" s="54"/>
      <c r="F191" s="37"/>
      <c r="G191" s="48"/>
      <c r="H191" s="31"/>
      <c r="I191" s="24" t="s">
        <v>22</v>
      </c>
      <c r="J191" s="30"/>
      <c r="K191" s="82"/>
      <c r="L191" s="83" t="e">
        <f t="shared" si="3"/>
        <v>#DIV/0!</v>
      </c>
      <c r="M191" s="37"/>
      <c r="N191" s="49"/>
      <c r="O191" s="43"/>
      <c r="P191" s="37"/>
    </row>
    <row r="192" spans="1:16" ht="12.75" customHeight="1">
      <c r="A192" s="52"/>
      <c r="B192" s="37"/>
      <c r="C192" s="38"/>
      <c r="D192" s="54"/>
      <c r="E192" s="54"/>
      <c r="F192" s="37"/>
      <c r="G192" s="48"/>
      <c r="H192" s="31"/>
      <c r="I192" s="24" t="s">
        <v>22</v>
      </c>
      <c r="J192" s="30"/>
      <c r="K192" s="82"/>
      <c r="L192" s="83" t="e">
        <f t="shared" si="3"/>
        <v>#DIV/0!</v>
      </c>
      <c r="M192" s="37"/>
      <c r="N192" s="49"/>
      <c r="O192" s="43"/>
      <c r="P192" s="37"/>
    </row>
    <row r="193" spans="1:16" ht="12.75" customHeight="1">
      <c r="A193" s="52"/>
      <c r="B193" s="37"/>
      <c r="C193" s="38"/>
      <c r="D193" s="54"/>
      <c r="E193" s="54"/>
      <c r="F193" s="37"/>
      <c r="G193" s="48"/>
      <c r="H193" s="31"/>
      <c r="I193" s="24" t="s">
        <v>22</v>
      </c>
      <c r="J193" s="30"/>
      <c r="K193" s="82"/>
      <c r="L193" s="83" t="e">
        <f t="shared" si="3"/>
        <v>#DIV/0!</v>
      </c>
      <c r="M193" s="37"/>
      <c r="N193" s="49"/>
      <c r="O193" s="43"/>
      <c r="P193" s="37"/>
    </row>
    <row r="194" spans="1:16" ht="12.75" customHeight="1">
      <c r="A194" s="52"/>
      <c r="B194" s="37"/>
      <c r="C194" s="38"/>
      <c r="D194" s="125"/>
      <c r="E194" s="125"/>
      <c r="F194" s="37"/>
      <c r="G194" s="48"/>
      <c r="H194" s="31"/>
      <c r="I194" s="24" t="s">
        <v>22</v>
      </c>
      <c r="J194" s="30"/>
      <c r="K194" s="82"/>
      <c r="L194" s="83" t="e">
        <f t="shared" si="3"/>
        <v>#DIV/0!</v>
      </c>
      <c r="M194" s="37"/>
      <c r="N194" s="49"/>
      <c r="O194" s="43"/>
      <c r="P194" s="37"/>
    </row>
    <row r="195" spans="1:16" ht="12.75" customHeight="1">
      <c r="A195" s="52"/>
      <c r="B195" s="37"/>
      <c r="C195" s="38"/>
      <c r="D195" s="54"/>
      <c r="E195" s="54"/>
      <c r="F195" s="37"/>
      <c r="G195" s="48"/>
      <c r="H195" s="31"/>
      <c r="I195" s="24" t="s">
        <v>22</v>
      </c>
      <c r="J195" s="30"/>
      <c r="K195" s="82"/>
      <c r="L195" s="83" t="e">
        <f t="shared" si="3"/>
        <v>#DIV/0!</v>
      </c>
      <c r="M195" s="37"/>
      <c r="N195" s="49"/>
      <c r="O195" s="43"/>
      <c r="P195" s="37"/>
    </row>
    <row r="196" spans="1:16" ht="12.75" customHeight="1">
      <c r="A196" s="55"/>
      <c r="B196" s="56"/>
      <c r="C196" s="57"/>
      <c r="D196" s="132"/>
      <c r="E196" s="132"/>
      <c r="F196" s="56"/>
      <c r="G196" s="58"/>
      <c r="H196" s="59"/>
      <c r="I196" s="24" t="s">
        <v>22</v>
      </c>
      <c r="J196" s="30"/>
      <c r="K196" s="82"/>
      <c r="L196" s="83" t="e">
        <f t="shared" si="3"/>
        <v>#DIV/0!</v>
      </c>
      <c r="M196" s="56"/>
      <c r="N196" s="60"/>
      <c r="O196" s="61"/>
      <c r="P196" s="56"/>
    </row>
    <row r="197" spans="1:16" ht="12.75" customHeight="1">
      <c r="A197" s="52"/>
      <c r="B197" s="37"/>
      <c r="C197" s="38"/>
      <c r="D197" s="54"/>
      <c r="E197" s="54"/>
      <c r="F197" s="37"/>
      <c r="G197" s="48"/>
      <c r="H197" s="31"/>
      <c r="I197" s="24" t="s">
        <v>22</v>
      </c>
      <c r="J197" s="30"/>
      <c r="K197" s="82"/>
      <c r="L197" s="83" t="e">
        <f t="shared" si="3"/>
        <v>#DIV/0!</v>
      </c>
      <c r="M197" s="37"/>
      <c r="N197" s="49"/>
      <c r="O197" s="43"/>
      <c r="P197" s="37"/>
    </row>
    <row r="198" spans="1:16" ht="12.75" customHeight="1">
      <c r="A198" s="52"/>
      <c r="B198" s="37"/>
      <c r="C198" s="38"/>
      <c r="D198" s="125"/>
      <c r="E198" s="54"/>
      <c r="F198" s="37"/>
      <c r="G198" s="48"/>
      <c r="H198" s="31"/>
      <c r="I198" s="24" t="s">
        <v>22</v>
      </c>
      <c r="J198" s="30"/>
      <c r="K198" s="82"/>
      <c r="L198" s="83" t="e">
        <f t="shared" si="3"/>
        <v>#DIV/0!</v>
      </c>
      <c r="M198" s="37"/>
      <c r="N198" s="49"/>
      <c r="O198" s="43"/>
      <c r="P198" s="37"/>
    </row>
    <row r="199" spans="1:16" ht="12.75" customHeight="1">
      <c r="A199" s="52"/>
      <c r="B199" s="37"/>
      <c r="C199" s="38"/>
      <c r="D199" s="125"/>
      <c r="E199" s="54"/>
      <c r="F199" s="37"/>
      <c r="G199" s="48"/>
      <c r="H199" s="31"/>
      <c r="I199" s="24" t="s">
        <v>22</v>
      </c>
      <c r="J199" s="30"/>
      <c r="K199" s="82"/>
      <c r="L199" s="83" t="e">
        <f t="shared" si="3"/>
        <v>#DIV/0!</v>
      </c>
      <c r="M199" s="37"/>
      <c r="N199" s="49"/>
      <c r="O199" s="43"/>
      <c r="P199" s="37"/>
    </row>
    <row r="200" spans="1:16" ht="12.75" customHeight="1">
      <c r="A200" s="52"/>
      <c r="B200" s="37"/>
      <c r="C200" s="38"/>
      <c r="D200" s="125"/>
      <c r="E200" s="54"/>
      <c r="F200" s="37"/>
      <c r="G200" s="48"/>
      <c r="H200" s="31"/>
      <c r="I200" s="24" t="s">
        <v>22</v>
      </c>
      <c r="J200" s="30"/>
      <c r="K200" s="82"/>
      <c r="L200" s="83" t="e">
        <f t="shared" si="3"/>
        <v>#DIV/0!</v>
      </c>
      <c r="M200" s="37"/>
      <c r="N200" s="49"/>
      <c r="O200" s="43"/>
      <c r="P200" s="37"/>
    </row>
    <row r="201" spans="1:16" ht="12.75" customHeight="1">
      <c r="A201" s="52"/>
      <c r="B201" s="37"/>
      <c r="C201" s="38"/>
      <c r="D201" s="125"/>
      <c r="E201" s="54"/>
      <c r="F201" s="37"/>
      <c r="G201" s="48"/>
      <c r="H201" s="31"/>
      <c r="I201" s="24" t="s">
        <v>22</v>
      </c>
      <c r="J201" s="30"/>
      <c r="K201" s="82"/>
      <c r="L201" s="83" t="e">
        <f t="shared" si="3"/>
        <v>#DIV/0!</v>
      </c>
      <c r="M201" s="37"/>
      <c r="N201" s="49"/>
      <c r="O201" s="43"/>
      <c r="P201" s="37"/>
    </row>
    <row r="202" spans="1:16" ht="12.75" customHeight="1">
      <c r="A202" s="52"/>
      <c r="B202" s="37"/>
      <c r="C202" s="38"/>
      <c r="D202" s="54"/>
      <c r="E202" s="54"/>
      <c r="F202" s="37"/>
      <c r="G202" s="48"/>
      <c r="H202" s="31"/>
      <c r="I202" s="24" t="s">
        <v>22</v>
      </c>
      <c r="J202" s="30"/>
      <c r="K202" s="82"/>
      <c r="L202" s="83" t="e">
        <f t="shared" si="3"/>
        <v>#DIV/0!</v>
      </c>
      <c r="M202" s="37"/>
      <c r="N202" s="49"/>
      <c r="O202" s="43"/>
      <c r="P202" s="37"/>
    </row>
    <row r="203" spans="1:16" ht="12.75" customHeight="1">
      <c r="A203" s="52"/>
      <c r="B203" s="37"/>
      <c r="C203" s="38"/>
      <c r="D203" s="54"/>
      <c r="E203" s="54"/>
      <c r="F203" s="37"/>
      <c r="G203" s="48"/>
      <c r="H203" s="31"/>
      <c r="I203" s="24" t="s">
        <v>22</v>
      </c>
      <c r="J203" s="30"/>
      <c r="K203" s="82"/>
      <c r="L203" s="83" t="e">
        <f t="shared" si="3"/>
        <v>#DIV/0!</v>
      </c>
      <c r="M203" s="37"/>
      <c r="N203" s="49"/>
      <c r="O203" s="43"/>
      <c r="P203" s="37"/>
    </row>
    <row r="204" spans="1:16" ht="12.75" customHeight="1">
      <c r="A204" s="52"/>
      <c r="B204" s="37"/>
      <c r="C204" s="38"/>
      <c r="D204" s="54"/>
      <c r="E204" s="54"/>
      <c r="F204" s="37"/>
      <c r="G204" s="48"/>
      <c r="H204" s="31"/>
      <c r="I204" s="24" t="s">
        <v>22</v>
      </c>
      <c r="J204" s="30"/>
      <c r="K204" s="82"/>
      <c r="L204" s="83" t="e">
        <f aca="true" t="shared" si="4" ref="L204:L250">SUM(G204)+H204/(H204+J204)*(K204-G204)</f>
        <v>#DIV/0!</v>
      </c>
      <c r="M204" s="37"/>
      <c r="N204" s="49"/>
      <c r="O204" s="43"/>
      <c r="P204" s="37"/>
    </row>
    <row r="205" spans="1:16" ht="12.75" customHeight="1">
      <c r="A205" s="52"/>
      <c r="B205" s="37"/>
      <c r="C205" s="38"/>
      <c r="D205" s="54"/>
      <c r="E205" s="54"/>
      <c r="F205" s="37"/>
      <c r="G205" s="48"/>
      <c r="H205" s="31"/>
      <c r="I205" s="24" t="s">
        <v>22</v>
      </c>
      <c r="J205" s="30"/>
      <c r="K205" s="82"/>
      <c r="L205" s="83" t="e">
        <f t="shared" si="4"/>
        <v>#DIV/0!</v>
      </c>
      <c r="M205" s="37"/>
      <c r="N205" s="49"/>
      <c r="O205" s="43"/>
      <c r="P205" s="37"/>
    </row>
    <row r="206" spans="1:16" ht="12.75" customHeight="1">
      <c r="A206" s="52"/>
      <c r="B206" s="37"/>
      <c r="C206" s="38"/>
      <c r="D206" s="54"/>
      <c r="E206" s="54"/>
      <c r="F206" s="37"/>
      <c r="G206" s="48"/>
      <c r="H206" s="31"/>
      <c r="I206" s="24" t="s">
        <v>22</v>
      </c>
      <c r="J206" s="30"/>
      <c r="K206" s="82"/>
      <c r="L206" s="83" t="e">
        <f t="shared" si="4"/>
        <v>#DIV/0!</v>
      </c>
      <c r="M206" s="37"/>
      <c r="N206" s="49"/>
      <c r="O206" s="43"/>
      <c r="P206" s="37"/>
    </row>
    <row r="207" spans="1:16" ht="12.75" customHeight="1">
      <c r="A207" s="52"/>
      <c r="B207" s="37"/>
      <c r="C207" s="38"/>
      <c r="D207" s="54"/>
      <c r="E207" s="54"/>
      <c r="F207" s="37"/>
      <c r="G207" s="48"/>
      <c r="H207" s="31"/>
      <c r="I207" s="24" t="s">
        <v>22</v>
      </c>
      <c r="J207" s="30"/>
      <c r="K207" s="82"/>
      <c r="L207" s="83" t="e">
        <f t="shared" si="4"/>
        <v>#DIV/0!</v>
      </c>
      <c r="M207" s="37"/>
      <c r="N207" s="49"/>
      <c r="O207" s="43"/>
      <c r="P207" s="37"/>
    </row>
    <row r="208" spans="1:16" ht="12.75" customHeight="1">
      <c r="A208" s="52"/>
      <c r="B208" s="37"/>
      <c r="C208" s="38"/>
      <c r="D208" s="54"/>
      <c r="E208" s="54"/>
      <c r="F208" s="37"/>
      <c r="G208" s="48"/>
      <c r="H208" s="31"/>
      <c r="I208" s="24" t="s">
        <v>22</v>
      </c>
      <c r="J208" s="30"/>
      <c r="K208" s="82"/>
      <c r="L208" s="83" t="e">
        <f t="shared" si="4"/>
        <v>#DIV/0!</v>
      </c>
      <c r="M208" s="37"/>
      <c r="N208" s="49"/>
      <c r="O208" s="43"/>
      <c r="P208" s="37"/>
    </row>
    <row r="209" spans="1:16" ht="12.75" customHeight="1">
      <c r="A209" s="52"/>
      <c r="B209" s="37"/>
      <c r="C209" s="38"/>
      <c r="D209" s="54"/>
      <c r="E209" s="54"/>
      <c r="F209" s="37"/>
      <c r="G209" s="48"/>
      <c r="H209" s="31"/>
      <c r="I209" s="24" t="s">
        <v>22</v>
      </c>
      <c r="J209" s="30"/>
      <c r="K209" s="82"/>
      <c r="L209" s="83" t="e">
        <f t="shared" si="4"/>
        <v>#DIV/0!</v>
      </c>
      <c r="M209" s="37"/>
      <c r="N209" s="49"/>
      <c r="O209" s="43"/>
      <c r="P209" s="37"/>
    </row>
    <row r="210" spans="1:16" ht="12.75" customHeight="1">
      <c r="A210" s="52"/>
      <c r="B210" s="37"/>
      <c r="C210" s="38"/>
      <c r="D210" s="54"/>
      <c r="E210" s="54"/>
      <c r="F210" s="37"/>
      <c r="G210" s="48"/>
      <c r="H210" s="31"/>
      <c r="I210" s="24" t="s">
        <v>22</v>
      </c>
      <c r="J210" s="30"/>
      <c r="K210" s="82"/>
      <c r="L210" s="83" t="e">
        <f t="shared" si="4"/>
        <v>#DIV/0!</v>
      </c>
      <c r="M210" s="37"/>
      <c r="N210" s="49"/>
      <c r="O210" s="43"/>
      <c r="P210" s="37"/>
    </row>
    <row r="211" spans="1:16" ht="12.75" customHeight="1">
      <c r="A211" s="52"/>
      <c r="B211" s="37"/>
      <c r="C211" s="38"/>
      <c r="D211" s="54"/>
      <c r="E211" s="54"/>
      <c r="F211" s="37"/>
      <c r="G211" s="48"/>
      <c r="H211" s="31"/>
      <c r="I211" s="24" t="s">
        <v>22</v>
      </c>
      <c r="J211" s="30"/>
      <c r="K211" s="82"/>
      <c r="L211" s="83" t="e">
        <f t="shared" si="4"/>
        <v>#DIV/0!</v>
      </c>
      <c r="M211" s="37"/>
      <c r="N211" s="49"/>
      <c r="O211" s="43"/>
      <c r="P211" s="37"/>
    </row>
    <row r="212" spans="1:16" ht="12.75" customHeight="1">
      <c r="A212" s="52"/>
      <c r="B212" s="37"/>
      <c r="C212" s="38"/>
      <c r="D212" s="54"/>
      <c r="E212" s="54"/>
      <c r="F212" s="37"/>
      <c r="G212" s="48"/>
      <c r="H212" s="31"/>
      <c r="I212" s="24" t="s">
        <v>22</v>
      </c>
      <c r="J212" s="30"/>
      <c r="K212" s="82"/>
      <c r="L212" s="83" t="e">
        <f t="shared" si="4"/>
        <v>#DIV/0!</v>
      </c>
      <c r="M212" s="37"/>
      <c r="N212" s="49"/>
      <c r="O212" s="43"/>
      <c r="P212" s="37"/>
    </row>
    <row r="213" spans="1:16" ht="12.75" customHeight="1">
      <c r="A213" s="52"/>
      <c r="B213" s="37"/>
      <c r="C213" s="38"/>
      <c r="D213" s="54"/>
      <c r="E213" s="54"/>
      <c r="F213" s="37"/>
      <c r="G213" s="48"/>
      <c r="H213" s="31"/>
      <c r="I213" s="24" t="s">
        <v>22</v>
      </c>
      <c r="J213" s="30"/>
      <c r="K213" s="82"/>
      <c r="L213" s="83" t="e">
        <f t="shared" si="4"/>
        <v>#DIV/0!</v>
      </c>
      <c r="M213" s="37"/>
      <c r="N213" s="49"/>
      <c r="O213" s="43"/>
      <c r="P213" s="37"/>
    </row>
    <row r="214" spans="1:16" ht="12.75" customHeight="1">
      <c r="A214" s="52"/>
      <c r="B214" s="37"/>
      <c r="C214" s="38"/>
      <c r="D214" s="54"/>
      <c r="E214" s="54"/>
      <c r="F214" s="37"/>
      <c r="G214" s="48"/>
      <c r="H214" s="31"/>
      <c r="I214" s="24" t="s">
        <v>22</v>
      </c>
      <c r="J214" s="30"/>
      <c r="K214" s="82"/>
      <c r="L214" s="83" t="e">
        <f t="shared" si="4"/>
        <v>#DIV/0!</v>
      </c>
      <c r="M214" s="37"/>
      <c r="N214" s="49"/>
      <c r="O214" s="43"/>
      <c r="P214" s="37"/>
    </row>
    <row r="215" spans="1:16" ht="12.75" customHeight="1">
      <c r="A215" s="52"/>
      <c r="B215" s="37"/>
      <c r="C215" s="38"/>
      <c r="D215" s="54"/>
      <c r="E215" s="54"/>
      <c r="F215" s="37"/>
      <c r="G215" s="48"/>
      <c r="H215" s="31"/>
      <c r="I215" s="24" t="s">
        <v>22</v>
      </c>
      <c r="J215" s="30"/>
      <c r="K215" s="82"/>
      <c r="L215" s="83" t="e">
        <f t="shared" si="4"/>
        <v>#DIV/0!</v>
      </c>
      <c r="M215" s="37"/>
      <c r="N215" s="49"/>
      <c r="O215" s="43"/>
      <c r="P215" s="37"/>
    </row>
    <row r="216" spans="1:16" ht="12.75" customHeight="1">
      <c r="A216" s="52"/>
      <c r="B216" s="37"/>
      <c r="C216" s="38"/>
      <c r="D216" s="54"/>
      <c r="E216" s="54"/>
      <c r="F216" s="37"/>
      <c r="G216" s="48"/>
      <c r="H216" s="31"/>
      <c r="I216" s="24" t="s">
        <v>22</v>
      </c>
      <c r="J216" s="30"/>
      <c r="K216" s="82"/>
      <c r="L216" s="83" t="e">
        <f t="shared" si="4"/>
        <v>#DIV/0!</v>
      </c>
      <c r="M216" s="37"/>
      <c r="N216" s="49"/>
      <c r="O216" s="43"/>
      <c r="P216" s="37"/>
    </row>
    <row r="217" spans="1:16" ht="12.75" customHeight="1">
      <c r="A217" s="52"/>
      <c r="B217" s="37"/>
      <c r="C217" s="38"/>
      <c r="D217" s="125"/>
      <c r="E217" s="125"/>
      <c r="F217" s="37"/>
      <c r="G217" s="48"/>
      <c r="H217" s="31"/>
      <c r="I217" s="24" t="s">
        <v>22</v>
      </c>
      <c r="J217" s="30"/>
      <c r="K217" s="82"/>
      <c r="L217" s="83" t="e">
        <f t="shared" si="4"/>
        <v>#DIV/0!</v>
      </c>
      <c r="M217" s="37"/>
      <c r="N217" s="49"/>
      <c r="O217" s="43"/>
      <c r="P217" s="37"/>
    </row>
    <row r="218" spans="1:16" ht="12.75" customHeight="1">
      <c r="A218" s="52"/>
      <c r="B218" s="37"/>
      <c r="C218" s="38"/>
      <c r="D218" s="125"/>
      <c r="E218" s="125"/>
      <c r="F218" s="37"/>
      <c r="G218" s="48"/>
      <c r="H218" s="31"/>
      <c r="I218" s="24" t="s">
        <v>22</v>
      </c>
      <c r="J218" s="30"/>
      <c r="K218" s="82"/>
      <c r="L218" s="83" t="e">
        <f t="shared" si="4"/>
        <v>#DIV/0!</v>
      </c>
      <c r="M218" s="37"/>
      <c r="N218" s="49"/>
      <c r="O218" s="43"/>
      <c r="P218" s="37"/>
    </row>
    <row r="219" spans="1:16" ht="12.75" customHeight="1">
      <c r="A219" s="52"/>
      <c r="B219" s="37"/>
      <c r="C219" s="38"/>
      <c r="D219" s="125"/>
      <c r="E219" s="125"/>
      <c r="F219" s="37"/>
      <c r="G219" s="48"/>
      <c r="H219" s="31"/>
      <c r="I219" s="24" t="s">
        <v>22</v>
      </c>
      <c r="J219" s="30"/>
      <c r="K219" s="82"/>
      <c r="L219" s="83" t="e">
        <f t="shared" si="4"/>
        <v>#DIV/0!</v>
      </c>
      <c r="M219" s="37"/>
      <c r="N219" s="49"/>
      <c r="O219" s="43"/>
      <c r="P219" s="37"/>
    </row>
    <row r="220" spans="1:16" ht="12.75" customHeight="1">
      <c r="A220" s="52"/>
      <c r="B220" s="37"/>
      <c r="C220" s="38"/>
      <c r="D220" s="125"/>
      <c r="E220" s="125"/>
      <c r="F220" s="37"/>
      <c r="G220" s="48"/>
      <c r="H220" s="31"/>
      <c r="I220" s="24" t="s">
        <v>22</v>
      </c>
      <c r="J220" s="30"/>
      <c r="K220" s="82"/>
      <c r="L220" s="83" t="e">
        <f t="shared" si="4"/>
        <v>#DIV/0!</v>
      </c>
      <c r="M220" s="37"/>
      <c r="N220" s="49"/>
      <c r="O220" s="43"/>
      <c r="P220" s="37"/>
    </row>
    <row r="221" spans="1:16" ht="12.75" customHeight="1">
      <c r="A221" s="52"/>
      <c r="B221" s="37"/>
      <c r="C221" s="38"/>
      <c r="D221" s="125"/>
      <c r="E221" s="125"/>
      <c r="F221" s="37"/>
      <c r="G221" s="48"/>
      <c r="H221" s="31"/>
      <c r="I221" s="24" t="s">
        <v>22</v>
      </c>
      <c r="J221" s="30"/>
      <c r="K221" s="82"/>
      <c r="L221" s="83" t="e">
        <f t="shared" si="4"/>
        <v>#DIV/0!</v>
      </c>
      <c r="M221" s="37"/>
      <c r="N221" s="49"/>
      <c r="O221" s="43"/>
      <c r="P221" s="37"/>
    </row>
    <row r="222" spans="1:16" ht="12.75" customHeight="1">
      <c r="A222" s="52"/>
      <c r="B222" s="37"/>
      <c r="C222" s="38"/>
      <c r="D222" s="125"/>
      <c r="E222" s="125"/>
      <c r="F222" s="37"/>
      <c r="G222" s="48"/>
      <c r="H222" s="31"/>
      <c r="I222" s="24" t="s">
        <v>22</v>
      </c>
      <c r="J222" s="30"/>
      <c r="K222" s="82"/>
      <c r="L222" s="83" t="e">
        <f t="shared" si="4"/>
        <v>#DIV/0!</v>
      </c>
      <c r="M222" s="37"/>
      <c r="N222" s="49"/>
      <c r="O222" s="43"/>
      <c r="P222" s="37"/>
    </row>
    <row r="223" spans="1:16" ht="12.75" customHeight="1">
      <c r="A223" s="52"/>
      <c r="B223" s="37"/>
      <c r="C223" s="38"/>
      <c r="D223" s="54"/>
      <c r="E223" s="54"/>
      <c r="F223" s="37"/>
      <c r="G223" s="48"/>
      <c r="H223" s="31"/>
      <c r="I223" s="24" t="s">
        <v>22</v>
      </c>
      <c r="J223" s="30"/>
      <c r="K223" s="82"/>
      <c r="L223" s="83" t="e">
        <f t="shared" si="4"/>
        <v>#DIV/0!</v>
      </c>
      <c r="M223" s="37"/>
      <c r="N223" s="49"/>
      <c r="O223" s="43"/>
      <c r="P223" s="37"/>
    </row>
    <row r="224" spans="1:16" ht="12.75" customHeight="1">
      <c r="A224" s="52"/>
      <c r="B224" s="37"/>
      <c r="C224" s="38"/>
      <c r="D224" s="125"/>
      <c r="E224" s="125"/>
      <c r="F224" s="37"/>
      <c r="G224" s="48"/>
      <c r="H224" s="31"/>
      <c r="I224" s="24" t="s">
        <v>22</v>
      </c>
      <c r="J224" s="30"/>
      <c r="K224" s="82"/>
      <c r="L224" s="83" t="e">
        <f t="shared" si="4"/>
        <v>#DIV/0!</v>
      </c>
      <c r="M224" s="37"/>
      <c r="N224" s="49"/>
      <c r="O224" s="43"/>
      <c r="P224" s="37"/>
    </row>
    <row r="225" spans="1:16" ht="12.75" customHeight="1">
      <c r="A225" s="52"/>
      <c r="B225" s="37"/>
      <c r="C225" s="38"/>
      <c r="D225" s="125"/>
      <c r="E225" s="125"/>
      <c r="F225" s="37"/>
      <c r="G225" s="48"/>
      <c r="H225" s="31"/>
      <c r="I225" s="24" t="s">
        <v>22</v>
      </c>
      <c r="J225" s="30"/>
      <c r="K225" s="82"/>
      <c r="L225" s="83" t="e">
        <f t="shared" si="4"/>
        <v>#DIV/0!</v>
      </c>
      <c r="M225" s="37"/>
      <c r="N225" s="49"/>
      <c r="O225" s="43"/>
      <c r="P225" s="37"/>
    </row>
    <row r="226" spans="1:16" ht="12.75" customHeight="1">
      <c r="A226" s="52"/>
      <c r="B226" s="37"/>
      <c r="C226" s="38"/>
      <c r="D226" s="125"/>
      <c r="E226" s="125"/>
      <c r="F226" s="37"/>
      <c r="G226" s="48"/>
      <c r="H226" s="31"/>
      <c r="I226" s="24" t="s">
        <v>22</v>
      </c>
      <c r="J226" s="30"/>
      <c r="K226" s="82"/>
      <c r="L226" s="83" t="e">
        <f t="shared" si="4"/>
        <v>#DIV/0!</v>
      </c>
      <c r="M226" s="37"/>
      <c r="N226" s="49"/>
      <c r="O226" s="43"/>
      <c r="P226" s="37"/>
    </row>
    <row r="227" spans="1:16" ht="12.75" customHeight="1">
      <c r="A227" s="52"/>
      <c r="B227" s="37"/>
      <c r="C227" s="38"/>
      <c r="D227" s="54"/>
      <c r="E227" s="54"/>
      <c r="F227" s="37"/>
      <c r="G227" s="48"/>
      <c r="H227" s="31"/>
      <c r="I227" s="24" t="s">
        <v>22</v>
      </c>
      <c r="J227" s="30"/>
      <c r="K227" s="82"/>
      <c r="L227" s="83" t="e">
        <f t="shared" si="4"/>
        <v>#DIV/0!</v>
      </c>
      <c r="M227" s="37"/>
      <c r="N227" s="49"/>
      <c r="O227" s="43"/>
      <c r="P227" s="37"/>
    </row>
    <row r="228" spans="1:16" ht="12.75" customHeight="1">
      <c r="A228" s="52"/>
      <c r="B228" s="37"/>
      <c r="C228" s="38"/>
      <c r="D228" s="125"/>
      <c r="E228" s="125"/>
      <c r="F228" s="37"/>
      <c r="G228" s="48"/>
      <c r="H228" s="31"/>
      <c r="I228" s="24" t="s">
        <v>22</v>
      </c>
      <c r="J228" s="30"/>
      <c r="K228" s="82"/>
      <c r="L228" s="83" t="e">
        <f t="shared" si="4"/>
        <v>#DIV/0!</v>
      </c>
      <c r="M228" s="37"/>
      <c r="N228" s="49"/>
      <c r="O228" s="43"/>
      <c r="P228" s="37"/>
    </row>
    <row r="229" spans="1:16" ht="12.75" customHeight="1">
      <c r="A229" s="52"/>
      <c r="B229" s="37"/>
      <c r="C229" s="38"/>
      <c r="D229" s="125"/>
      <c r="E229" s="125"/>
      <c r="F229" s="37"/>
      <c r="G229" s="48"/>
      <c r="H229" s="31"/>
      <c r="I229" s="24" t="s">
        <v>22</v>
      </c>
      <c r="J229" s="30"/>
      <c r="K229" s="82"/>
      <c r="L229" s="83" t="e">
        <f t="shared" si="4"/>
        <v>#DIV/0!</v>
      </c>
      <c r="M229" s="37"/>
      <c r="N229" s="49"/>
      <c r="O229" s="43"/>
      <c r="P229" s="37"/>
    </row>
    <row r="230" spans="1:16" ht="12.75" customHeight="1">
      <c r="A230" s="52"/>
      <c r="B230" s="37"/>
      <c r="C230" s="38"/>
      <c r="D230" s="125"/>
      <c r="E230" s="125"/>
      <c r="F230" s="37"/>
      <c r="G230" s="48"/>
      <c r="H230" s="31"/>
      <c r="I230" s="24" t="s">
        <v>22</v>
      </c>
      <c r="J230" s="30"/>
      <c r="K230" s="82"/>
      <c r="L230" s="83" t="e">
        <f t="shared" si="4"/>
        <v>#DIV/0!</v>
      </c>
      <c r="M230" s="37"/>
      <c r="N230" s="49"/>
      <c r="O230" s="43"/>
      <c r="P230" s="37"/>
    </row>
    <row r="231" spans="1:16" ht="12.75" customHeight="1">
      <c r="A231" s="52"/>
      <c r="B231" s="37"/>
      <c r="C231" s="38"/>
      <c r="D231" s="125"/>
      <c r="E231" s="125"/>
      <c r="F231" s="37"/>
      <c r="G231" s="48"/>
      <c r="H231" s="31"/>
      <c r="I231" s="24" t="s">
        <v>22</v>
      </c>
      <c r="J231" s="30"/>
      <c r="K231" s="82"/>
      <c r="L231" s="83" t="e">
        <f t="shared" si="4"/>
        <v>#DIV/0!</v>
      </c>
      <c r="M231" s="37"/>
      <c r="N231" s="49"/>
      <c r="O231" s="43"/>
      <c r="P231" s="37"/>
    </row>
    <row r="232" spans="1:16" ht="12.75" customHeight="1">
      <c r="A232" s="52"/>
      <c r="B232" s="37"/>
      <c r="C232" s="38"/>
      <c r="D232" s="125"/>
      <c r="E232" s="125"/>
      <c r="F232" s="37"/>
      <c r="G232" s="48"/>
      <c r="H232" s="31"/>
      <c r="I232" s="24" t="s">
        <v>22</v>
      </c>
      <c r="J232" s="30"/>
      <c r="K232" s="82"/>
      <c r="L232" s="83" t="e">
        <f t="shared" si="4"/>
        <v>#DIV/0!</v>
      </c>
      <c r="M232" s="37"/>
      <c r="N232" s="49"/>
      <c r="O232" s="43"/>
      <c r="P232" s="37"/>
    </row>
    <row r="233" spans="1:16" ht="12.75" customHeight="1">
      <c r="A233" s="52"/>
      <c r="B233" s="37"/>
      <c r="C233" s="38"/>
      <c r="D233" s="125"/>
      <c r="E233" s="125"/>
      <c r="F233" s="37"/>
      <c r="G233" s="48"/>
      <c r="H233" s="31"/>
      <c r="I233" s="24" t="s">
        <v>22</v>
      </c>
      <c r="J233" s="30"/>
      <c r="K233" s="82"/>
      <c r="L233" s="83" t="e">
        <f t="shared" si="4"/>
        <v>#DIV/0!</v>
      </c>
      <c r="M233" s="37"/>
      <c r="N233" s="49"/>
      <c r="O233" s="43"/>
      <c r="P233" s="37"/>
    </row>
    <row r="234" spans="1:16" ht="12.75" customHeight="1">
      <c r="A234" s="52"/>
      <c r="B234" s="37"/>
      <c r="C234" s="38"/>
      <c r="D234" s="125"/>
      <c r="E234" s="125"/>
      <c r="F234" s="37"/>
      <c r="G234" s="48"/>
      <c r="H234" s="31"/>
      <c r="I234" s="24" t="s">
        <v>22</v>
      </c>
      <c r="J234" s="30"/>
      <c r="K234" s="82"/>
      <c r="L234" s="83" t="e">
        <f t="shared" si="4"/>
        <v>#DIV/0!</v>
      </c>
      <c r="M234" s="37"/>
      <c r="N234" s="49"/>
      <c r="O234" s="43"/>
      <c r="P234" s="37"/>
    </row>
    <row r="235" spans="1:16" ht="12.75" customHeight="1">
      <c r="A235" s="52"/>
      <c r="B235" s="37"/>
      <c r="C235" s="38"/>
      <c r="D235" s="125"/>
      <c r="E235" s="125"/>
      <c r="F235" s="37"/>
      <c r="G235" s="48"/>
      <c r="H235" s="31"/>
      <c r="I235" s="24" t="s">
        <v>22</v>
      </c>
      <c r="J235" s="30"/>
      <c r="K235" s="82"/>
      <c r="L235" s="83" t="e">
        <f t="shared" si="4"/>
        <v>#DIV/0!</v>
      </c>
      <c r="M235" s="37"/>
      <c r="N235" s="49"/>
      <c r="O235" s="43"/>
      <c r="P235" s="37"/>
    </row>
    <row r="236" spans="1:16" ht="12.75" customHeight="1">
      <c r="A236" s="52"/>
      <c r="B236" s="37"/>
      <c r="C236" s="38"/>
      <c r="D236" s="125"/>
      <c r="E236" s="125"/>
      <c r="F236" s="37"/>
      <c r="G236" s="48"/>
      <c r="H236" s="31"/>
      <c r="I236" s="24" t="s">
        <v>22</v>
      </c>
      <c r="J236" s="30"/>
      <c r="K236" s="82"/>
      <c r="L236" s="83" t="e">
        <f t="shared" si="4"/>
        <v>#DIV/0!</v>
      </c>
      <c r="M236" s="37"/>
      <c r="N236" s="49"/>
      <c r="O236" s="43"/>
      <c r="P236" s="37"/>
    </row>
    <row r="237" spans="1:16" ht="12.75" customHeight="1">
      <c r="A237" s="63"/>
      <c r="B237" s="64"/>
      <c r="C237" s="65"/>
      <c r="D237" s="133"/>
      <c r="E237" s="133"/>
      <c r="F237" s="64"/>
      <c r="G237" s="66"/>
      <c r="H237" s="67"/>
      <c r="I237" s="24" t="s">
        <v>22</v>
      </c>
      <c r="J237" s="30"/>
      <c r="K237" s="82"/>
      <c r="L237" s="83" t="e">
        <f t="shared" si="4"/>
        <v>#DIV/0!</v>
      </c>
      <c r="M237" s="64"/>
      <c r="N237" s="68"/>
      <c r="O237" s="69"/>
      <c r="P237" s="64"/>
    </row>
    <row r="238" spans="1:16" ht="12.75" customHeight="1">
      <c r="A238" s="70"/>
      <c r="B238" s="64"/>
      <c r="C238" s="65"/>
      <c r="D238" s="133"/>
      <c r="E238" s="133"/>
      <c r="F238" s="64"/>
      <c r="G238" s="66"/>
      <c r="H238" s="67"/>
      <c r="I238" s="24" t="s">
        <v>22</v>
      </c>
      <c r="J238" s="30"/>
      <c r="K238" s="82"/>
      <c r="L238" s="83" t="e">
        <f t="shared" si="4"/>
        <v>#DIV/0!</v>
      </c>
      <c r="M238" s="64"/>
      <c r="N238" s="68"/>
      <c r="O238" s="69"/>
      <c r="P238" s="64"/>
    </row>
    <row r="239" spans="1:16" ht="12.75" customHeight="1">
      <c r="A239" s="52"/>
      <c r="B239" s="37"/>
      <c r="C239" s="38"/>
      <c r="D239" s="54"/>
      <c r="E239" s="54"/>
      <c r="F239" s="37"/>
      <c r="G239" s="48"/>
      <c r="H239" s="31"/>
      <c r="I239" s="24" t="s">
        <v>22</v>
      </c>
      <c r="J239" s="30"/>
      <c r="K239" s="82"/>
      <c r="L239" s="83" t="e">
        <f t="shared" si="4"/>
        <v>#DIV/0!</v>
      </c>
      <c r="M239" s="37"/>
      <c r="N239" s="49"/>
      <c r="O239" s="43"/>
      <c r="P239" s="37"/>
    </row>
    <row r="240" spans="1:16" ht="12.75" customHeight="1">
      <c r="A240" s="52"/>
      <c r="B240" s="37"/>
      <c r="C240" s="38"/>
      <c r="D240" s="54"/>
      <c r="E240" s="54"/>
      <c r="F240" s="37"/>
      <c r="G240" s="48"/>
      <c r="H240" s="31"/>
      <c r="I240" s="24" t="s">
        <v>22</v>
      </c>
      <c r="J240" s="30"/>
      <c r="K240" s="82"/>
      <c r="L240" s="83" t="e">
        <f t="shared" si="4"/>
        <v>#DIV/0!</v>
      </c>
      <c r="M240" s="37"/>
      <c r="N240" s="49"/>
      <c r="O240" s="43"/>
      <c r="P240" s="37"/>
    </row>
    <row r="241" spans="1:16" ht="12.75" customHeight="1">
      <c r="A241" s="52"/>
      <c r="B241" s="37"/>
      <c r="C241" s="38"/>
      <c r="D241" s="54"/>
      <c r="E241" s="54"/>
      <c r="F241" s="37"/>
      <c r="G241" s="48"/>
      <c r="H241" s="31"/>
      <c r="I241" s="24" t="s">
        <v>22</v>
      </c>
      <c r="J241" s="30"/>
      <c r="K241" s="82"/>
      <c r="L241" s="83" t="e">
        <f t="shared" si="4"/>
        <v>#DIV/0!</v>
      </c>
      <c r="M241" s="37"/>
      <c r="N241" s="49"/>
      <c r="O241" s="43"/>
      <c r="P241" s="37"/>
    </row>
    <row r="242" spans="1:16" ht="12.75" customHeight="1">
      <c r="A242" s="52"/>
      <c r="B242" s="37"/>
      <c r="C242" s="38"/>
      <c r="D242" s="54"/>
      <c r="E242" s="54"/>
      <c r="F242" s="37"/>
      <c r="G242" s="48"/>
      <c r="H242" s="31"/>
      <c r="I242" s="24" t="s">
        <v>22</v>
      </c>
      <c r="J242" s="30"/>
      <c r="K242" s="82"/>
      <c r="L242" s="83" t="e">
        <f t="shared" si="4"/>
        <v>#DIV/0!</v>
      </c>
      <c r="M242" s="37"/>
      <c r="N242" s="49"/>
      <c r="O242" s="43"/>
      <c r="P242" s="37"/>
    </row>
    <row r="243" spans="1:16" ht="12.75" customHeight="1">
      <c r="A243" s="52"/>
      <c r="B243" s="37"/>
      <c r="C243" s="38"/>
      <c r="D243" s="54"/>
      <c r="E243" s="54"/>
      <c r="F243" s="37"/>
      <c r="G243" s="48"/>
      <c r="H243" s="31"/>
      <c r="I243" s="24" t="s">
        <v>22</v>
      </c>
      <c r="J243" s="30"/>
      <c r="K243" s="82"/>
      <c r="L243" s="83" t="e">
        <f t="shared" si="4"/>
        <v>#DIV/0!</v>
      </c>
      <c r="M243" s="37"/>
      <c r="N243" s="49"/>
      <c r="O243" s="43"/>
      <c r="P243" s="37"/>
    </row>
    <row r="244" spans="1:16" ht="12.75" customHeight="1">
      <c r="A244" s="52"/>
      <c r="B244" s="37"/>
      <c r="C244" s="38"/>
      <c r="D244" s="54"/>
      <c r="E244" s="54"/>
      <c r="F244" s="37"/>
      <c r="G244" s="48"/>
      <c r="H244" s="31"/>
      <c r="I244" s="24" t="s">
        <v>22</v>
      </c>
      <c r="J244" s="30"/>
      <c r="K244" s="82"/>
      <c r="L244" s="83" t="e">
        <f t="shared" si="4"/>
        <v>#DIV/0!</v>
      </c>
      <c r="M244" s="37"/>
      <c r="N244" s="49"/>
      <c r="O244" s="43"/>
      <c r="P244" s="37"/>
    </row>
    <row r="245" spans="1:16" ht="12.75" customHeight="1">
      <c r="A245" s="52"/>
      <c r="B245" s="37"/>
      <c r="C245" s="38"/>
      <c r="D245" s="54"/>
      <c r="E245" s="54"/>
      <c r="F245" s="37"/>
      <c r="G245" s="48"/>
      <c r="H245" s="31"/>
      <c r="I245" s="24" t="s">
        <v>22</v>
      </c>
      <c r="J245" s="30"/>
      <c r="K245" s="82"/>
      <c r="L245" s="83" t="e">
        <f t="shared" si="4"/>
        <v>#DIV/0!</v>
      </c>
      <c r="M245" s="37"/>
      <c r="N245" s="49"/>
      <c r="O245" s="43"/>
      <c r="P245" s="37"/>
    </row>
    <row r="246" spans="1:16" ht="12.75" customHeight="1">
      <c r="A246" s="71"/>
      <c r="B246" s="72"/>
      <c r="C246" s="73"/>
      <c r="D246" s="134"/>
      <c r="E246" s="134"/>
      <c r="F246" s="72"/>
      <c r="G246" s="74"/>
      <c r="H246" s="75"/>
      <c r="I246" s="24" t="s">
        <v>22</v>
      </c>
      <c r="J246" s="30"/>
      <c r="K246" s="82"/>
      <c r="L246" s="83" t="e">
        <f t="shared" si="4"/>
        <v>#DIV/0!</v>
      </c>
      <c r="M246" s="72"/>
      <c r="N246" s="76"/>
      <c r="O246" s="77"/>
      <c r="P246" s="56"/>
    </row>
    <row r="247" spans="1:16" ht="12.75" customHeight="1">
      <c r="A247" s="52"/>
      <c r="B247" s="37"/>
      <c r="C247" s="38"/>
      <c r="D247" s="54"/>
      <c r="E247" s="54"/>
      <c r="F247" s="37"/>
      <c r="G247" s="48"/>
      <c r="H247" s="31"/>
      <c r="I247" s="24" t="s">
        <v>22</v>
      </c>
      <c r="J247" s="30"/>
      <c r="K247" s="82"/>
      <c r="L247" s="83" t="e">
        <f t="shared" si="4"/>
        <v>#DIV/0!</v>
      </c>
      <c r="M247" s="37"/>
      <c r="N247" s="49"/>
      <c r="O247" s="43"/>
      <c r="P247" s="37"/>
    </row>
    <row r="248" spans="1:16" ht="12.75" customHeight="1">
      <c r="A248" s="52"/>
      <c r="B248" s="37"/>
      <c r="C248" s="38"/>
      <c r="D248" s="54"/>
      <c r="E248" s="54"/>
      <c r="F248" s="37"/>
      <c r="G248" s="48"/>
      <c r="H248" s="31"/>
      <c r="I248" s="24" t="s">
        <v>22</v>
      </c>
      <c r="J248" s="30"/>
      <c r="K248" s="82"/>
      <c r="L248" s="83" t="e">
        <f t="shared" si="4"/>
        <v>#DIV/0!</v>
      </c>
      <c r="M248" s="37"/>
      <c r="N248" s="49"/>
      <c r="O248" s="43"/>
      <c r="P248" s="37"/>
    </row>
    <row r="249" spans="1:16" ht="12.75" customHeight="1">
      <c r="A249" s="52"/>
      <c r="B249" s="37"/>
      <c r="C249" s="38"/>
      <c r="D249" s="54"/>
      <c r="E249" s="54"/>
      <c r="F249" s="37"/>
      <c r="G249" s="48"/>
      <c r="H249" s="31"/>
      <c r="I249" s="24" t="s">
        <v>22</v>
      </c>
      <c r="J249" s="30"/>
      <c r="K249" s="82"/>
      <c r="L249" s="83" t="e">
        <f t="shared" si="4"/>
        <v>#DIV/0!</v>
      </c>
      <c r="M249" s="37"/>
      <c r="N249" s="49"/>
      <c r="O249" s="43"/>
      <c r="P249" s="37"/>
    </row>
    <row r="250" spans="1:16" ht="12.75" customHeight="1">
      <c r="A250" s="52"/>
      <c r="B250" s="37"/>
      <c r="C250" s="38"/>
      <c r="D250" s="54"/>
      <c r="E250" s="54"/>
      <c r="F250" s="37"/>
      <c r="G250" s="48"/>
      <c r="H250" s="31"/>
      <c r="I250" s="24" t="s">
        <v>22</v>
      </c>
      <c r="J250" s="30"/>
      <c r="K250" s="82"/>
      <c r="L250" s="83" t="e">
        <f t="shared" si="4"/>
        <v>#DIV/0!</v>
      </c>
      <c r="M250" s="37"/>
      <c r="N250" s="49"/>
      <c r="O250" s="43"/>
      <c r="P250" s="37"/>
    </row>
    <row r="251" spans="1:16" ht="12.75" customHeight="1">
      <c r="A251" s="52"/>
      <c r="B251" s="37"/>
      <c r="C251" s="38"/>
      <c r="D251" s="54"/>
      <c r="E251" s="54"/>
      <c r="F251" s="37"/>
      <c r="G251" s="48"/>
      <c r="H251" s="31"/>
      <c r="I251" s="23" t="s">
        <v>22</v>
      </c>
      <c r="J251" s="30"/>
      <c r="K251" s="82"/>
      <c r="L251" s="83" t="e">
        <f>SUM(G251)+H251/(H251+J251)*(K251-G251)</f>
        <v>#DIV/0!</v>
      </c>
      <c r="M251" s="37"/>
      <c r="N251" s="49"/>
      <c r="O251" s="43"/>
      <c r="P251" s="37"/>
    </row>
    <row r="252" spans="1:16" ht="12.75" customHeight="1">
      <c r="A252" s="52"/>
      <c r="B252" s="37"/>
      <c r="C252" s="38"/>
      <c r="D252" s="54"/>
      <c r="E252" s="54"/>
      <c r="F252" s="37"/>
      <c r="G252" s="48"/>
      <c r="H252" s="31"/>
      <c r="I252" s="23" t="s">
        <v>22</v>
      </c>
      <c r="J252" s="30"/>
      <c r="K252" s="82"/>
      <c r="L252" s="83" t="e">
        <f>SUM(G252)+H252/(H252+J252)*(K252-G252)</f>
        <v>#DIV/0!</v>
      </c>
      <c r="M252" s="37"/>
      <c r="N252" s="49"/>
      <c r="O252" s="43"/>
      <c r="P252" s="37"/>
    </row>
    <row r="253" spans="1:16" ht="12.75" customHeight="1">
      <c r="A253" s="52"/>
      <c r="B253" s="37"/>
      <c r="C253" s="38"/>
      <c r="D253" s="54"/>
      <c r="E253" s="54"/>
      <c r="F253" s="37"/>
      <c r="G253" s="48"/>
      <c r="H253" s="31"/>
      <c r="I253" s="23" t="s">
        <v>22</v>
      </c>
      <c r="J253" s="30"/>
      <c r="K253" s="82"/>
      <c r="L253" s="83" t="e">
        <f>SUM(G253)+H253/(H253+J253)*(K253-G253)</f>
        <v>#DIV/0!</v>
      </c>
      <c r="M253" s="37"/>
      <c r="N253" s="49"/>
      <c r="O253" s="43"/>
      <c r="P253" s="37"/>
    </row>
    <row r="254" spans="1:16" ht="12.75" customHeight="1">
      <c r="A254" s="52"/>
      <c r="B254" s="37"/>
      <c r="C254" s="38"/>
      <c r="D254" s="54"/>
      <c r="E254" s="54"/>
      <c r="F254" s="37"/>
      <c r="G254" s="48"/>
      <c r="H254" s="31"/>
      <c r="I254" s="23" t="s">
        <v>22</v>
      </c>
      <c r="J254" s="30"/>
      <c r="K254" s="82"/>
      <c r="L254" s="83" t="e">
        <f>SUM(G254)+H254/(H254+J254)*(K254-G254)</f>
        <v>#DIV/0!</v>
      </c>
      <c r="M254" s="37"/>
      <c r="N254" s="49"/>
      <c r="O254" s="43"/>
      <c r="P254" s="37"/>
    </row>
    <row r="255" spans="1:16" ht="12.75" customHeight="1">
      <c r="A255" s="36"/>
      <c r="B255" s="37"/>
      <c r="C255" s="38"/>
      <c r="D255" s="54"/>
      <c r="E255" s="54"/>
      <c r="F255" s="37"/>
      <c r="G255" s="48"/>
      <c r="H255" s="31"/>
      <c r="I255" s="23" t="s">
        <v>22</v>
      </c>
      <c r="J255" s="37"/>
      <c r="K255" s="39"/>
      <c r="L255" s="40" t="e">
        <f>SUM(G255)+H255/(H255+J255)*(K255-G255)</f>
        <v>#DIV/0!</v>
      </c>
      <c r="M255" s="37"/>
      <c r="N255" s="41"/>
      <c r="O255" s="42"/>
      <c r="P255" s="37"/>
    </row>
    <row r="256" ht="12.75" customHeight="1">
      <c r="L256" s="2"/>
    </row>
    <row r="257" spans="1:14" s="45" customFormat="1" ht="12.75" customHeight="1">
      <c r="A257" s="44" t="s">
        <v>32</v>
      </c>
      <c r="D257" s="135"/>
      <c r="E257" s="135"/>
      <c r="K257" s="46"/>
      <c r="N257" s="20"/>
    </row>
    <row r="258" spans="4:14" s="45" customFormat="1" ht="12.75" customHeight="1">
      <c r="D258" s="135"/>
      <c r="E258" s="135"/>
      <c r="K258" s="46"/>
      <c r="N258" s="20"/>
    </row>
    <row r="259" spans="1:14" s="16" customFormat="1" ht="12.75" customHeight="1">
      <c r="A259" s="47" t="s">
        <v>33</v>
      </c>
      <c r="D259" s="136"/>
      <c r="E259" s="136"/>
      <c r="K259" s="20"/>
      <c r="N259" s="20"/>
    </row>
    <row r="260" spans="1:14" s="16" customFormat="1" ht="12.75" customHeight="1">
      <c r="A260" s="47" t="s">
        <v>34</v>
      </c>
      <c r="D260" s="136"/>
      <c r="E260" s="136"/>
      <c r="K260" s="20"/>
      <c r="N260" s="20"/>
    </row>
    <row r="261" spans="1:14" s="16" customFormat="1" ht="12.75" customHeight="1">
      <c r="A261" s="47"/>
      <c r="D261" s="136"/>
      <c r="E261" s="136"/>
      <c r="K261" s="20"/>
      <c r="N261" s="20"/>
    </row>
    <row r="262" spans="1:14" s="16" customFormat="1" ht="12.75" customHeight="1">
      <c r="A262" s="47" t="s">
        <v>35</v>
      </c>
      <c r="D262" s="136"/>
      <c r="E262" s="136"/>
      <c r="K262" s="20"/>
      <c r="N262" s="20"/>
    </row>
    <row r="263" spans="1:14" s="16" customFormat="1" ht="12.75" customHeight="1">
      <c r="A263" s="47" t="s">
        <v>36</v>
      </c>
      <c r="D263" s="136"/>
      <c r="E263" s="136"/>
      <c r="K263" s="20"/>
      <c r="N263" s="20"/>
    </row>
    <row r="264" spans="1:14" s="16" customFormat="1" ht="12.75" customHeight="1">
      <c r="A264" s="47" t="s">
        <v>37</v>
      </c>
      <c r="D264" s="136"/>
      <c r="E264" s="136"/>
      <c r="K264" s="20"/>
      <c r="N264" s="20"/>
    </row>
    <row r="265" spans="1:14" s="16" customFormat="1" ht="12.75" customHeight="1">
      <c r="A265" s="47" t="s">
        <v>38</v>
      </c>
      <c r="D265" s="136"/>
      <c r="E265" s="136"/>
      <c r="K265" s="20"/>
      <c r="N265" s="20"/>
    </row>
    <row r="266" spans="4:14" s="16" customFormat="1" ht="12.75" customHeight="1">
      <c r="D266" s="136"/>
      <c r="E266" s="136"/>
      <c r="K266" s="20"/>
      <c r="N266" s="20"/>
    </row>
    <row r="267" spans="1:14" s="16" customFormat="1" ht="12.75" customHeight="1">
      <c r="A267" s="47" t="s">
        <v>39</v>
      </c>
      <c r="B267" s="47" t="s">
        <v>40</v>
      </c>
      <c r="D267" s="136"/>
      <c r="E267" s="136"/>
      <c r="K267" s="20"/>
      <c r="N267" s="20"/>
    </row>
    <row r="268" spans="1:14" s="16" customFormat="1" ht="12.75" customHeight="1">
      <c r="A268" s="16" t="s">
        <v>41</v>
      </c>
      <c r="B268" s="16" t="s">
        <v>42</v>
      </c>
      <c r="D268" s="136"/>
      <c r="E268" s="136"/>
      <c r="K268" s="20"/>
      <c r="N268" s="20"/>
    </row>
    <row r="269" spans="1:14" s="16" customFormat="1" ht="12.75" customHeight="1">
      <c r="A269" s="16" t="s">
        <v>43</v>
      </c>
      <c r="B269" s="16" t="s">
        <v>44</v>
      </c>
      <c r="D269" s="136"/>
      <c r="E269" s="136"/>
      <c r="K269" s="20"/>
      <c r="N269" s="20"/>
    </row>
    <row r="270" spans="1:14" s="16" customFormat="1" ht="12.75" customHeight="1">
      <c r="A270" s="16" t="s">
        <v>45</v>
      </c>
      <c r="B270" s="47" t="s">
        <v>46</v>
      </c>
      <c r="D270" s="136"/>
      <c r="E270" s="136"/>
      <c r="K270" s="20"/>
      <c r="N270" s="20"/>
    </row>
    <row r="271" spans="1:14" s="16" customFormat="1" ht="12.75" customHeight="1">
      <c r="A271" s="16" t="s">
        <v>47</v>
      </c>
      <c r="B271" s="47" t="s">
        <v>48</v>
      </c>
      <c r="D271" s="136"/>
      <c r="E271" s="136"/>
      <c r="K271" s="20"/>
      <c r="N271" s="20"/>
    </row>
    <row r="272" spans="4:14" s="16" customFormat="1" ht="12.75" customHeight="1">
      <c r="D272" s="136"/>
      <c r="E272" s="136"/>
      <c r="K272" s="20"/>
      <c r="N272" s="20"/>
    </row>
    <row r="273" spans="1:14" s="16" customFormat="1" ht="12.75" customHeight="1">
      <c r="A273" s="47" t="s">
        <v>49</v>
      </c>
      <c r="D273" s="136"/>
      <c r="E273" s="136"/>
      <c r="K273" s="20"/>
      <c r="N273" s="20"/>
    </row>
    <row r="274" spans="1:14" s="16" customFormat="1" ht="12.75" customHeight="1">
      <c r="A274" s="47" t="s">
        <v>50</v>
      </c>
      <c r="D274" s="136"/>
      <c r="E274" s="136"/>
      <c r="K274" s="20"/>
      <c r="N274" s="20"/>
    </row>
    <row r="275" spans="4:14" s="16" customFormat="1" ht="12.75" customHeight="1">
      <c r="D275" s="136"/>
      <c r="E275" s="136"/>
      <c r="K275" s="20"/>
      <c r="N275" s="20"/>
    </row>
    <row r="276" spans="1:14" s="16" customFormat="1" ht="12.75" customHeight="1">
      <c r="A276" s="47" t="s">
        <v>51</v>
      </c>
      <c r="D276" s="136"/>
      <c r="E276" s="136"/>
      <c r="K276" s="20"/>
      <c r="N276" s="20"/>
    </row>
    <row r="277" spans="1:14" s="16" customFormat="1" ht="12.75" customHeight="1">
      <c r="A277" s="47" t="s">
        <v>52</v>
      </c>
      <c r="D277" s="136"/>
      <c r="E277" s="136"/>
      <c r="K277" s="20"/>
      <c r="N277" s="20"/>
    </row>
    <row r="278" spans="1:14" s="16" customFormat="1" ht="12.75" customHeight="1">
      <c r="A278" s="47" t="s">
        <v>53</v>
      </c>
      <c r="D278" s="136"/>
      <c r="E278" s="136"/>
      <c r="K278" s="20"/>
      <c r="N278" s="20"/>
    </row>
    <row r="279" spans="4:14" s="16" customFormat="1" ht="12.75" customHeight="1">
      <c r="D279" s="136"/>
      <c r="E279" s="136"/>
      <c r="K279" s="20"/>
      <c r="N279" s="20"/>
    </row>
    <row r="280" spans="1:14" s="16" customFormat="1" ht="12.75" customHeight="1">
      <c r="A280" s="16" t="s">
        <v>54</v>
      </c>
      <c r="D280" s="136"/>
      <c r="E280" s="136"/>
      <c r="K280" s="20"/>
      <c r="N280" s="20"/>
    </row>
    <row r="281" spans="4:14" s="16" customFormat="1" ht="12.75" customHeight="1">
      <c r="D281" s="136"/>
      <c r="E281" s="136"/>
      <c r="K281" s="20"/>
      <c r="N281" s="20"/>
    </row>
    <row r="282" spans="1:14" s="16" customFormat="1" ht="12.75" customHeight="1">
      <c r="A282" s="47" t="s">
        <v>55</v>
      </c>
      <c r="D282" s="136"/>
      <c r="E282" s="136"/>
      <c r="K282" s="20"/>
      <c r="N282" s="20"/>
    </row>
    <row r="283" spans="4:14" s="16" customFormat="1" ht="12.75" customHeight="1">
      <c r="D283" s="136"/>
      <c r="E283" s="136"/>
      <c r="K283" s="20"/>
      <c r="N283" s="20"/>
    </row>
    <row r="284" spans="1:14" s="16" customFormat="1" ht="12.75" customHeight="1">
      <c r="A284" s="47" t="s">
        <v>56</v>
      </c>
      <c r="D284" s="136"/>
      <c r="E284" s="136"/>
      <c r="K284" s="20"/>
      <c r="N284" s="20"/>
    </row>
  </sheetData>
  <printOptions/>
  <pageMargins left="0.75" right="0.75" top="1" bottom="1" header="0.511811024" footer="0.511811024"/>
  <pageSetup orientation="portrait" paperSize="9" r:id="rId1"/>
  <headerFooter alignWithMargins="0">
    <oddHeader>&amp;C&amp;A</oddHeader>
    <oddFooter>&amp;CPágina &amp;P</oddFooter>
  </headerFooter>
</worksheet>
</file>

<file path=xl/worksheets/sheet2.xml><?xml version="1.0" encoding="utf-8"?>
<worksheet xmlns="http://schemas.openxmlformats.org/spreadsheetml/2006/main" xmlns:r="http://schemas.openxmlformats.org/officeDocument/2006/relationships">
  <dimension ref="A1:U180"/>
  <sheetViews>
    <sheetView tabSelected="1" workbookViewId="0" topLeftCell="A96">
      <selection activeCell="N111" sqref="N111"/>
    </sheetView>
  </sheetViews>
  <sheetFormatPr defaultColWidth="11.421875" defaultRowHeight="12.75"/>
  <cols>
    <col min="1" max="1" width="19.00390625" style="0" customWidth="1"/>
    <col min="2" max="2" width="19.8515625" style="0" customWidth="1"/>
    <col min="3" max="3" width="10.421875" style="0" customWidth="1"/>
    <col min="4" max="4" width="8.7109375" style="119" customWidth="1"/>
    <col min="5" max="5" width="8.421875" style="119" customWidth="1"/>
    <col min="6" max="6" width="10.7109375" style="0" customWidth="1"/>
    <col min="7" max="7" width="12.140625" style="0" customWidth="1"/>
    <col min="8" max="8" width="6.57421875" style="0" customWidth="1"/>
    <col min="9" max="9" width="2.57421875" style="0" customWidth="1"/>
    <col min="10" max="10" width="6.140625" style="0" customWidth="1"/>
    <col min="11" max="11" width="12.7109375" style="2" customWidth="1"/>
    <col min="12" max="12" width="14.00390625" style="0" customWidth="1"/>
    <col min="13" max="13" width="6.57421875" style="0" customWidth="1"/>
    <col min="14" max="14" width="13.421875" style="85" customWidth="1"/>
    <col min="15" max="15" width="10.57421875" style="0" customWidth="1"/>
    <col min="16" max="16" width="29.57421875" style="0" customWidth="1"/>
  </cols>
  <sheetData>
    <row r="1" spans="1:7" ht="19.5" customHeight="1">
      <c r="A1" s="1" t="s">
        <v>0</v>
      </c>
      <c r="F1">
        <v>13</v>
      </c>
      <c r="G1" s="50">
        <v>38022</v>
      </c>
    </row>
    <row r="2" ht="37.5" customHeight="1">
      <c r="A2" s="3" t="s">
        <v>1</v>
      </c>
    </row>
    <row r="3" ht="12.75" customHeight="1"/>
    <row r="4" spans="1:15" ht="12.75" customHeight="1">
      <c r="A4" s="4" t="s">
        <v>2</v>
      </c>
      <c r="G4" s="2"/>
      <c r="I4" s="5"/>
      <c r="L4" s="2"/>
      <c r="N4" s="6"/>
      <c r="O4" s="5"/>
    </row>
    <row r="5" spans="7:15" ht="12.75" customHeight="1">
      <c r="G5" s="2"/>
      <c r="I5" s="5"/>
      <c r="L5" s="2"/>
      <c r="N5" s="6"/>
      <c r="O5" s="5"/>
    </row>
    <row r="6" spans="1:15" s="5" customFormat="1" ht="12.75" customHeight="1">
      <c r="A6" s="7" t="s">
        <v>3</v>
      </c>
      <c r="B6"/>
      <c r="D6" s="120"/>
      <c r="E6" s="121"/>
      <c r="F6" s="8" t="s">
        <v>4</v>
      </c>
      <c r="G6" s="9" t="s">
        <v>5</v>
      </c>
      <c r="H6" s="10"/>
      <c r="I6" s="10"/>
      <c r="J6" s="10"/>
      <c r="K6" s="11"/>
      <c r="L6" s="12" t="s">
        <v>6</v>
      </c>
      <c r="M6" s="8" t="s">
        <v>7</v>
      </c>
      <c r="N6" s="86"/>
      <c r="O6" s="8" t="s">
        <v>8</v>
      </c>
    </row>
    <row r="7" spans="7:15" ht="12.75" customHeight="1" thickBot="1">
      <c r="G7" s="2"/>
      <c r="I7" s="5"/>
      <c r="L7" s="2"/>
      <c r="N7" s="13" t="s">
        <v>9</v>
      </c>
      <c r="O7" s="5"/>
    </row>
    <row r="8" spans="1:16" ht="12.75" customHeight="1" thickBot="1" thickTop="1">
      <c r="A8" s="14" t="s">
        <v>10</v>
      </c>
      <c r="B8" s="15"/>
      <c r="C8" s="15"/>
      <c r="D8" s="122" t="s">
        <v>11</v>
      </c>
      <c r="E8" s="123" t="s">
        <v>11</v>
      </c>
      <c r="F8" s="16"/>
      <c r="G8" s="17" t="s">
        <v>12</v>
      </c>
      <c r="H8" s="18"/>
      <c r="I8" s="18"/>
      <c r="J8" s="18"/>
      <c r="K8" s="19"/>
      <c r="L8" s="20"/>
      <c r="M8" s="16"/>
      <c r="N8" s="13" t="s">
        <v>13</v>
      </c>
      <c r="O8" s="15"/>
      <c r="P8" s="16"/>
    </row>
    <row r="9" spans="1:16" ht="12.75" customHeight="1" thickBot="1" thickTop="1">
      <c r="A9" s="21" t="s">
        <v>14</v>
      </c>
      <c r="B9" s="22" t="s">
        <v>15</v>
      </c>
      <c r="C9" s="23" t="s">
        <v>16</v>
      </c>
      <c r="D9" s="124" t="s">
        <v>17</v>
      </c>
      <c r="E9" s="124" t="s">
        <v>18</v>
      </c>
      <c r="F9" s="22" t="s">
        <v>19</v>
      </c>
      <c r="G9" s="25" t="s">
        <v>20</v>
      </c>
      <c r="H9" s="26" t="s">
        <v>21</v>
      </c>
      <c r="I9" s="26" t="s">
        <v>22</v>
      </c>
      <c r="J9" s="26" t="s">
        <v>21</v>
      </c>
      <c r="K9" s="27" t="s">
        <v>23</v>
      </c>
      <c r="L9" s="28" t="s">
        <v>24</v>
      </c>
      <c r="M9" s="23" t="s">
        <v>25</v>
      </c>
      <c r="N9" s="29"/>
      <c r="O9" s="23" t="s">
        <v>26</v>
      </c>
      <c r="P9" s="23" t="s">
        <v>27</v>
      </c>
    </row>
    <row r="10" spans="1:16" ht="12.75" customHeight="1" thickTop="1">
      <c r="A10" s="30"/>
      <c r="B10" s="31"/>
      <c r="C10" s="31"/>
      <c r="D10" s="53"/>
      <c r="E10" s="53"/>
      <c r="F10" s="31"/>
      <c r="G10" s="32"/>
      <c r="H10" s="33"/>
      <c r="I10" s="24" t="s">
        <v>22</v>
      </c>
      <c r="J10" s="116"/>
      <c r="K10" s="117"/>
      <c r="L10" s="118" t="e">
        <f>SUM(G10)+H10/(H10+J10)*(K10-G10)</f>
        <v>#DIV/0!</v>
      </c>
      <c r="M10" s="31"/>
      <c r="N10" s="34"/>
      <c r="O10" s="35"/>
      <c r="P10" s="31"/>
    </row>
    <row r="11" spans="1:16" ht="12.75" customHeight="1">
      <c r="A11" s="52" t="s">
        <v>28</v>
      </c>
      <c r="B11" s="91" t="s">
        <v>29</v>
      </c>
      <c r="C11" s="92">
        <v>38323</v>
      </c>
      <c r="D11" s="54"/>
      <c r="E11" s="54" t="s">
        <v>144</v>
      </c>
      <c r="F11" s="91" t="s">
        <v>145</v>
      </c>
      <c r="G11" s="48">
        <v>6.6</v>
      </c>
      <c r="H11" s="31">
        <v>1</v>
      </c>
      <c r="I11" s="24" t="s">
        <v>22</v>
      </c>
      <c r="J11" s="30">
        <v>3</v>
      </c>
      <c r="K11" s="82">
        <v>7</v>
      </c>
      <c r="L11" s="83">
        <f aca="true" t="shared" si="0" ref="L11:L32">SUM(G11)+H11/(H11+J11)*(K11-G11)</f>
        <v>6.699999999999999</v>
      </c>
      <c r="M11" s="37">
        <v>1.5</v>
      </c>
      <c r="N11" s="98">
        <v>6.7</v>
      </c>
      <c r="O11" s="43">
        <v>1.5</v>
      </c>
      <c r="P11" s="37"/>
    </row>
    <row r="12" spans="1:21" ht="12.75" customHeight="1">
      <c r="A12" s="52" t="s">
        <v>28</v>
      </c>
      <c r="B12" s="91" t="s">
        <v>29</v>
      </c>
      <c r="C12" s="92">
        <v>38323</v>
      </c>
      <c r="D12" s="54"/>
      <c r="E12" s="54" t="s">
        <v>144</v>
      </c>
      <c r="F12" s="91" t="s">
        <v>145</v>
      </c>
      <c r="G12" s="48">
        <v>6.6</v>
      </c>
      <c r="H12" s="31">
        <v>1</v>
      </c>
      <c r="I12" s="24" t="s">
        <v>22</v>
      </c>
      <c r="J12" s="30">
        <v>3.5</v>
      </c>
      <c r="K12" s="82">
        <v>7</v>
      </c>
      <c r="L12" s="83">
        <f t="shared" si="0"/>
        <v>6.688888888888888</v>
      </c>
      <c r="M12" s="37">
        <v>1.5</v>
      </c>
      <c r="N12" s="87">
        <f>SUM(L11:L12)/2</f>
        <v>6.694444444444444</v>
      </c>
      <c r="O12" s="43">
        <v>1.5</v>
      </c>
      <c r="P12" s="37"/>
      <c r="U12" s="50"/>
    </row>
    <row r="13" spans="1:16" ht="12.75" customHeight="1">
      <c r="A13" s="52"/>
      <c r="B13" s="91"/>
      <c r="C13" s="92"/>
      <c r="D13" s="54"/>
      <c r="E13" s="54"/>
      <c r="F13" s="91"/>
      <c r="G13" s="48"/>
      <c r="H13" s="31"/>
      <c r="I13" s="24" t="s">
        <v>22</v>
      </c>
      <c r="J13" s="30"/>
      <c r="K13" s="82"/>
      <c r="L13" s="83" t="e">
        <f t="shared" si="0"/>
        <v>#DIV/0!</v>
      </c>
      <c r="M13" s="37"/>
      <c r="N13" s="98"/>
      <c r="O13" s="43"/>
      <c r="P13" s="37"/>
    </row>
    <row r="14" spans="1:16" ht="12.75" customHeight="1">
      <c r="A14" s="52" t="s">
        <v>28</v>
      </c>
      <c r="B14" s="91" t="s">
        <v>29</v>
      </c>
      <c r="C14" s="92">
        <v>38336</v>
      </c>
      <c r="D14" s="54"/>
      <c r="E14" s="54" t="s">
        <v>98</v>
      </c>
      <c r="F14" s="91" t="s">
        <v>145</v>
      </c>
      <c r="G14" s="48">
        <v>7</v>
      </c>
      <c r="H14" s="31">
        <v>5</v>
      </c>
      <c r="I14" s="24" t="s">
        <v>22</v>
      </c>
      <c r="J14" s="30">
        <v>2</v>
      </c>
      <c r="K14" s="82">
        <v>7.5</v>
      </c>
      <c r="L14" s="83">
        <f>SUM(G14)+H14/(H14+J14)*(K14-G14)</f>
        <v>7.357142857142857</v>
      </c>
      <c r="M14" s="37">
        <v>1.5</v>
      </c>
      <c r="N14" s="98">
        <v>7.4</v>
      </c>
      <c r="O14" s="43" t="s">
        <v>62</v>
      </c>
      <c r="P14" s="37"/>
    </row>
    <row r="15" spans="1:16" ht="12.75" customHeight="1">
      <c r="A15" s="52"/>
      <c r="B15" s="91"/>
      <c r="C15" s="92"/>
      <c r="D15" s="54"/>
      <c r="E15" s="54"/>
      <c r="F15" s="91"/>
      <c r="G15" s="48"/>
      <c r="H15" s="31"/>
      <c r="I15" s="24" t="s">
        <v>22</v>
      </c>
      <c r="J15" s="30"/>
      <c r="K15" s="82"/>
      <c r="L15" s="83" t="e">
        <f t="shared" si="0"/>
        <v>#DIV/0!</v>
      </c>
      <c r="M15" s="37"/>
      <c r="N15" s="98"/>
      <c r="O15" s="43"/>
      <c r="P15" s="37"/>
    </row>
    <row r="16" spans="1:16" ht="12.75" customHeight="1">
      <c r="A16" s="52" t="s">
        <v>28</v>
      </c>
      <c r="B16" s="91" t="s">
        <v>29</v>
      </c>
      <c r="C16" s="92">
        <v>38339</v>
      </c>
      <c r="D16" s="54"/>
      <c r="E16" s="54" t="s">
        <v>101</v>
      </c>
      <c r="F16" s="91" t="s">
        <v>145</v>
      </c>
      <c r="G16" s="48">
        <v>7</v>
      </c>
      <c r="H16" s="31">
        <v>5</v>
      </c>
      <c r="I16" s="24" t="s">
        <v>22</v>
      </c>
      <c r="J16" s="30">
        <v>3</v>
      </c>
      <c r="K16" s="82">
        <v>7.5</v>
      </c>
      <c r="L16" s="83">
        <f>SUM(G16)+H16/(H16+J16)*(K16-G16)</f>
        <v>7.3125</v>
      </c>
      <c r="M16" s="37">
        <v>1.5</v>
      </c>
      <c r="N16" s="98">
        <v>7.3</v>
      </c>
      <c r="O16" s="43">
        <v>1.3</v>
      </c>
      <c r="P16" s="37"/>
    </row>
    <row r="17" spans="1:16" ht="12.75" customHeight="1">
      <c r="A17" s="52" t="s">
        <v>28</v>
      </c>
      <c r="B17" s="91" t="s">
        <v>29</v>
      </c>
      <c r="C17" s="92">
        <v>38339</v>
      </c>
      <c r="D17" s="54"/>
      <c r="E17" s="54" t="s">
        <v>101</v>
      </c>
      <c r="F17" s="91" t="s">
        <v>145</v>
      </c>
      <c r="G17" s="48">
        <v>7</v>
      </c>
      <c r="H17" s="31">
        <v>4.5</v>
      </c>
      <c r="I17" s="24" t="s">
        <v>22</v>
      </c>
      <c r="J17" s="30">
        <v>3</v>
      </c>
      <c r="K17" s="82">
        <v>7.5</v>
      </c>
      <c r="L17" s="83">
        <f t="shared" si="0"/>
        <v>7.3</v>
      </c>
      <c r="M17" s="37">
        <v>1.5</v>
      </c>
      <c r="N17" s="87">
        <f>SUM(L16:L17)/2</f>
        <v>7.30625</v>
      </c>
      <c r="O17" s="43">
        <v>1.3</v>
      </c>
      <c r="P17" s="37"/>
    </row>
    <row r="18" spans="1:16" ht="12.75" customHeight="1">
      <c r="A18" s="52"/>
      <c r="B18" s="91"/>
      <c r="C18" s="92"/>
      <c r="D18" s="54"/>
      <c r="E18" s="54"/>
      <c r="F18" s="91"/>
      <c r="G18" s="48"/>
      <c r="H18" s="31"/>
      <c r="I18" s="24" t="s">
        <v>22</v>
      </c>
      <c r="J18" s="30"/>
      <c r="K18" s="82"/>
      <c r="L18" s="83" t="e">
        <f t="shared" si="0"/>
        <v>#DIV/0!</v>
      </c>
      <c r="M18" s="37"/>
      <c r="N18" s="98"/>
      <c r="O18" s="43"/>
      <c r="P18" s="37"/>
    </row>
    <row r="19" spans="1:16" ht="12.75" customHeight="1">
      <c r="A19" s="52" t="s">
        <v>28</v>
      </c>
      <c r="B19" s="91" t="s">
        <v>29</v>
      </c>
      <c r="C19" s="92">
        <v>38345</v>
      </c>
      <c r="D19" s="54"/>
      <c r="E19" s="54" t="s">
        <v>146</v>
      </c>
      <c r="F19" s="91" t="s">
        <v>145</v>
      </c>
      <c r="G19" s="48">
        <v>6</v>
      </c>
      <c r="H19" s="31">
        <v>6</v>
      </c>
      <c r="I19" s="24" t="s">
        <v>22</v>
      </c>
      <c r="J19" s="30">
        <v>5</v>
      </c>
      <c r="K19" s="82">
        <v>7</v>
      </c>
      <c r="L19" s="83">
        <f>SUM(G19)+H19/(H19+J19)*(K19-G19)</f>
        <v>6.545454545454545</v>
      </c>
      <c r="M19" s="37">
        <v>2</v>
      </c>
      <c r="N19" s="98">
        <v>6.4</v>
      </c>
      <c r="O19" s="43" t="s">
        <v>147</v>
      </c>
      <c r="P19" s="37"/>
    </row>
    <row r="20" spans="1:16" ht="12.75" customHeight="1">
      <c r="A20" s="52" t="s">
        <v>28</v>
      </c>
      <c r="B20" s="91" t="s">
        <v>29</v>
      </c>
      <c r="C20" s="92">
        <v>38345</v>
      </c>
      <c r="D20" s="54"/>
      <c r="E20" s="54" t="s">
        <v>146</v>
      </c>
      <c r="F20" s="91" t="s">
        <v>145</v>
      </c>
      <c r="G20" s="48">
        <v>6</v>
      </c>
      <c r="H20" s="31">
        <v>6</v>
      </c>
      <c r="I20" s="24" t="s">
        <v>22</v>
      </c>
      <c r="J20" s="30">
        <v>4</v>
      </c>
      <c r="K20" s="82">
        <v>6.6</v>
      </c>
      <c r="L20" s="83">
        <f t="shared" si="0"/>
        <v>6.359999999999999</v>
      </c>
      <c r="M20" s="37">
        <v>2</v>
      </c>
      <c r="N20" s="87"/>
      <c r="O20" s="43" t="s">
        <v>147</v>
      </c>
      <c r="P20" s="37"/>
    </row>
    <row r="21" spans="1:16" ht="12.75" customHeight="1">
      <c r="A21" s="52" t="s">
        <v>28</v>
      </c>
      <c r="B21" s="91" t="s">
        <v>29</v>
      </c>
      <c r="C21" s="92">
        <v>38345</v>
      </c>
      <c r="D21" s="54"/>
      <c r="E21" s="54" t="s">
        <v>146</v>
      </c>
      <c r="F21" s="91" t="s">
        <v>145</v>
      </c>
      <c r="G21" s="48">
        <v>6</v>
      </c>
      <c r="H21" s="31">
        <v>6</v>
      </c>
      <c r="I21" s="24" t="s">
        <v>22</v>
      </c>
      <c r="J21" s="30">
        <v>0.5</v>
      </c>
      <c r="K21" s="82">
        <v>6.4</v>
      </c>
      <c r="L21" s="83">
        <f t="shared" si="0"/>
        <v>6.36923076923077</v>
      </c>
      <c r="M21" s="37">
        <v>2</v>
      </c>
      <c r="N21" s="87">
        <f>SUM(L19:L21)/3</f>
        <v>6.424895104895104</v>
      </c>
      <c r="O21" s="43" t="s">
        <v>147</v>
      </c>
      <c r="P21" s="37"/>
    </row>
    <row r="22" spans="1:16" s="107" customFormat="1" ht="12.75" customHeight="1">
      <c r="A22" s="100"/>
      <c r="B22" s="101"/>
      <c r="C22" s="102"/>
      <c r="D22" s="128"/>
      <c r="E22" s="128"/>
      <c r="F22" s="101"/>
      <c r="G22" s="103"/>
      <c r="H22" s="104"/>
      <c r="I22" s="24" t="s">
        <v>22</v>
      </c>
      <c r="J22" s="30"/>
      <c r="K22" s="82"/>
      <c r="L22" s="83" t="e">
        <f t="shared" si="0"/>
        <v>#DIV/0!</v>
      </c>
      <c r="M22" s="101"/>
      <c r="N22" s="105"/>
      <c r="O22" s="106"/>
      <c r="P22" s="101"/>
    </row>
    <row r="23" spans="1:16" ht="12.75" customHeight="1">
      <c r="A23" s="52" t="s">
        <v>28</v>
      </c>
      <c r="B23" s="91" t="s">
        <v>29</v>
      </c>
      <c r="C23" s="92">
        <v>38347</v>
      </c>
      <c r="D23" s="54"/>
      <c r="E23" s="54" t="s">
        <v>148</v>
      </c>
      <c r="F23" s="91" t="s">
        <v>145</v>
      </c>
      <c r="G23" s="48">
        <v>6</v>
      </c>
      <c r="H23" s="31">
        <v>3.5</v>
      </c>
      <c r="I23" s="24" t="s">
        <v>22</v>
      </c>
      <c r="J23" s="30">
        <v>4.5</v>
      </c>
      <c r="K23" s="82">
        <v>6.6</v>
      </c>
      <c r="L23" s="83">
        <f>SUM(G23)+H23/(H23+J23)*(K23-G23)</f>
        <v>6.2625</v>
      </c>
      <c r="M23" s="37">
        <v>1.5</v>
      </c>
      <c r="N23" s="98">
        <v>6.3</v>
      </c>
      <c r="O23" s="43" t="s">
        <v>147</v>
      </c>
      <c r="P23" s="37"/>
    </row>
    <row r="24" spans="1:16" ht="12.75" customHeight="1">
      <c r="A24" s="52" t="s">
        <v>28</v>
      </c>
      <c r="B24" s="91" t="s">
        <v>29</v>
      </c>
      <c r="C24" s="92">
        <v>38347</v>
      </c>
      <c r="D24" s="54"/>
      <c r="E24" s="54" t="s">
        <v>148</v>
      </c>
      <c r="F24" s="91" t="s">
        <v>145</v>
      </c>
      <c r="G24" s="48">
        <v>6</v>
      </c>
      <c r="H24" s="31">
        <v>3</v>
      </c>
      <c r="I24" s="24" t="s">
        <v>22</v>
      </c>
      <c r="J24" s="30">
        <v>1</v>
      </c>
      <c r="K24" s="82">
        <v>6.4</v>
      </c>
      <c r="L24" s="83">
        <f t="shared" si="0"/>
        <v>6.300000000000001</v>
      </c>
      <c r="M24" s="37">
        <v>1.5</v>
      </c>
      <c r="N24" s="87">
        <f>SUM(L23:L24)/2</f>
        <v>6.28125</v>
      </c>
      <c r="O24" s="43" t="s">
        <v>147</v>
      </c>
      <c r="P24" s="37"/>
    </row>
    <row r="25" spans="1:16" s="97" customFormat="1" ht="12.75" customHeight="1">
      <c r="A25" s="52"/>
      <c r="B25" s="91"/>
      <c r="C25" s="92"/>
      <c r="D25" s="127"/>
      <c r="E25" s="127"/>
      <c r="F25" s="91"/>
      <c r="G25" s="93"/>
      <c r="H25" s="94"/>
      <c r="I25" s="24" t="s">
        <v>22</v>
      </c>
      <c r="J25" s="30"/>
      <c r="K25" s="82"/>
      <c r="L25" s="83" t="e">
        <f t="shared" si="0"/>
        <v>#DIV/0!</v>
      </c>
      <c r="M25" s="95"/>
      <c r="N25" s="98"/>
      <c r="O25" s="109"/>
      <c r="P25" s="95"/>
    </row>
    <row r="26" spans="1:16" ht="12.75" customHeight="1">
      <c r="A26" s="52" t="s">
        <v>28</v>
      </c>
      <c r="B26" s="91" t="s">
        <v>29</v>
      </c>
      <c r="C26" s="92">
        <v>38350</v>
      </c>
      <c r="D26" s="54"/>
      <c r="E26" s="54" t="s">
        <v>149</v>
      </c>
      <c r="F26" s="91" t="s">
        <v>145</v>
      </c>
      <c r="G26" s="48">
        <v>6</v>
      </c>
      <c r="H26" s="31">
        <v>2</v>
      </c>
      <c r="I26" s="24" t="s">
        <v>22</v>
      </c>
      <c r="J26" s="30">
        <v>5</v>
      </c>
      <c r="K26" s="82">
        <v>6.6</v>
      </c>
      <c r="L26" s="83">
        <f>SUM(G26)+H26/(H26+J26)*(K26-G26)</f>
        <v>6.171428571428572</v>
      </c>
      <c r="M26" s="37">
        <v>2</v>
      </c>
      <c r="N26" s="98">
        <v>6.2</v>
      </c>
      <c r="O26" s="43" t="s">
        <v>150</v>
      </c>
      <c r="P26" s="37"/>
    </row>
    <row r="27" spans="1:16" s="97" customFormat="1" ht="12.75" customHeight="1">
      <c r="A27" s="52" t="s">
        <v>28</v>
      </c>
      <c r="B27" s="91" t="s">
        <v>29</v>
      </c>
      <c r="C27" s="92">
        <v>38350</v>
      </c>
      <c r="D27" s="54"/>
      <c r="E27" s="54" t="s">
        <v>149</v>
      </c>
      <c r="F27" s="91" t="s">
        <v>145</v>
      </c>
      <c r="G27" s="48">
        <v>6</v>
      </c>
      <c r="H27" s="31">
        <v>2</v>
      </c>
      <c r="I27" s="24" t="s">
        <v>22</v>
      </c>
      <c r="J27" s="30">
        <v>2.5</v>
      </c>
      <c r="K27" s="82">
        <v>6.4</v>
      </c>
      <c r="L27" s="83">
        <f t="shared" si="0"/>
        <v>6.177777777777778</v>
      </c>
      <c r="M27" s="37">
        <v>2</v>
      </c>
      <c r="N27" s="87">
        <f>SUM(L26:L27)/2</f>
        <v>6.174603174603175</v>
      </c>
      <c r="O27" s="43" t="s">
        <v>150</v>
      </c>
      <c r="P27" s="95"/>
    </row>
    <row r="28" spans="1:16" ht="12.75" customHeight="1">
      <c r="A28" s="52"/>
      <c r="B28" s="37"/>
      <c r="C28" s="38"/>
      <c r="D28" s="54"/>
      <c r="E28" s="54"/>
      <c r="F28" s="37"/>
      <c r="G28" s="48"/>
      <c r="H28" s="31"/>
      <c r="I28" s="24" t="s">
        <v>22</v>
      </c>
      <c r="J28" s="30"/>
      <c r="K28" s="82"/>
      <c r="L28" s="83" t="e">
        <f t="shared" si="0"/>
        <v>#DIV/0!</v>
      </c>
      <c r="M28" s="37"/>
      <c r="N28" s="49"/>
      <c r="O28" s="43"/>
      <c r="P28" s="37"/>
    </row>
    <row r="29" spans="1:16" s="97" customFormat="1" ht="12.75" customHeight="1">
      <c r="A29" s="52" t="s">
        <v>28</v>
      </c>
      <c r="B29" s="91" t="s">
        <v>29</v>
      </c>
      <c r="C29" s="92">
        <v>38353</v>
      </c>
      <c r="D29" s="54"/>
      <c r="E29" s="54" t="s">
        <v>151</v>
      </c>
      <c r="F29" s="91" t="s">
        <v>145</v>
      </c>
      <c r="G29" s="48">
        <v>6</v>
      </c>
      <c r="H29" s="31">
        <v>1.5</v>
      </c>
      <c r="I29" s="24" t="s">
        <v>22</v>
      </c>
      <c r="J29" s="30">
        <v>6</v>
      </c>
      <c r="K29" s="82">
        <v>6.6</v>
      </c>
      <c r="L29" s="83">
        <f>SUM(G29)+H29/(H29+J29)*(K29-G29)</f>
        <v>6.12</v>
      </c>
      <c r="M29" s="37">
        <v>1.5</v>
      </c>
      <c r="N29" s="98">
        <v>6.1</v>
      </c>
      <c r="O29" s="43" t="s">
        <v>76</v>
      </c>
      <c r="P29" s="95"/>
    </row>
    <row r="30" spans="1:16" s="107" customFormat="1" ht="12.75" customHeight="1">
      <c r="A30" s="52" t="s">
        <v>28</v>
      </c>
      <c r="B30" s="91" t="s">
        <v>29</v>
      </c>
      <c r="C30" s="92">
        <v>38353</v>
      </c>
      <c r="D30" s="54"/>
      <c r="E30" s="54" t="s">
        <v>151</v>
      </c>
      <c r="F30" s="91" t="s">
        <v>145</v>
      </c>
      <c r="G30" s="48">
        <v>6</v>
      </c>
      <c r="H30" s="31">
        <v>1.5</v>
      </c>
      <c r="I30" s="24" t="s">
        <v>22</v>
      </c>
      <c r="J30" s="30">
        <v>5</v>
      </c>
      <c r="K30" s="82">
        <v>6.6</v>
      </c>
      <c r="L30" s="83">
        <f t="shared" si="0"/>
        <v>6.138461538461538</v>
      </c>
      <c r="M30" s="37">
        <v>1.5</v>
      </c>
      <c r="N30" s="87"/>
      <c r="O30" s="43" t="s">
        <v>76</v>
      </c>
      <c r="P30" s="101"/>
    </row>
    <row r="31" spans="1:16" s="107" customFormat="1" ht="12.75" customHeight="1">
      <c r="A31" s="52" t="s">
        <v>28</v>
      </c>
      <c r="B31" s="91" t="s">
        <v>29</v>
      </c>
      <c r="C31" s="92">
        <v>38353</v>
      </c>
      <c r="D31" s="54"/>
      <c r="E31" s="54" t="s">
        <v>151</v>
      </c>
      <c r="F31" s="91" t="s">
        <v>145</v>
      </c>
      <c r="G31" s="48">
        <v>6</v>
      </c>
      <c r="H31" s="31">
        <v>2</v>
      </c>
      <c r="I31" s="24" t="s">
        <v>22</v>
      </c>
      <c r="J31" s="30">
        <v>5</v>
      </c>
      <c r="K31" s="82">
        <v>6.6</v>
      </c>
      <c r="L31" s="83">
        <f t="shared" si="0"/>
        <v>6.171428571428572</v>
      </c>
      <c r="M31" s="37">
        <v>1.5</v>
      </c>
      <c r="N31" s="87">
        <f>SUM(L29:L31)/3</f>
        <v>6.143296703296703</v>
      </c>
      <c r="O31" s="43" t="s">
        <v>76</v>
      </c>
      <c r="P31" s="101"/>
    </row>
    <row r="32" spans="1:16" ht="12.75" customHeight="1">
      <c r="A32" s="52"/>
      <c r="B32" s="37"/>
      <c r="C32" s="38"/>
      <c r="D32" s="54"/>
      <c r="E32" s="54"/>
      <c r="F32" s="37"/>
      <c r="G32" s="48"/>
      <c r="H32" s="31"/>
      <c r="I32" s="24" t="s">
        <v>22</v>
      </c>
      <c r="J32" s="30"/>
      <c r="K32" s="82"/>
      <c r="L32" s="83" t="e">
        <f t="shared" si="0"/>
        <v>#DIV/0!</v>
      </c>
      <c r="M32" s="37"/>
      <c r="N32" s="49"/>
      <c r="O32" s="43"/>
      <c r="P32" s="37"/>
    </row>
    <row r="33" spans="1:16" s="107" customFormat="1" ht="12.75" customHeight="1">
      <c r="A33" s="52" t="s">
        <v>28</v>
      </c>
      <c r="B33" s="91" t="s">
        <v>29</v>
      </c>
      <c r="C33" s="92">
        <v>38354</v>
      </c>
      <c r="D33" s="54"/>
      <c r="E33" s="54" t="s">
        <v>152</v>
      </c>
      <c r="F33" s="91" t="s">
        <v>145</v>
      </c>
      <c r="G33" s="48">
        <v>5.8</v>
      </c>
      <c r="H33" s="31">
        <v>2.5</v>
      </c>
      <c r="I33" s="24" t="s">
        <v>22</v>
      </c>
      <c r="J33" s="30">
        <v>6</v>
      </c>
      <c r="K33" s="82">
        <v>6.6</v>
      </c>
      <c r="L33" s="83">
        <f>SUM(G33)+H33/(H33+J33)*(K33-G33)</f>
        <v>6.035294117647059</v>
      </c>
      <c r="M33" s="37">
        <v>1.5</v>
      </c>
      <c r="N33" s="98">
        <v>6</v>
      </c>
      <c r="O33" s="43" t="s">
        <v>76</v>
      </c>
      <c r="P33" s="101"/>
    </row>
    <row r="34" spans="1:16" ht="12.75" customHeight="1">
      <c r="A34" s="52" t="s">
        <v>28</v>
      </c>
      <c r="B34" s="91" t="s">
        <v>29</v>
      </c>
      <c r="C34" s="92">
        <v>38354</v>
      </c>
      <c r="D34" s="54"/>
      <c r="E34" s="54" t="s">
        <v>152</v>
      </c>
      <c r="F34" s="91" t="s">
        <v>145</v>
      </c>
      <c r="G34" s="48">
        <v>6</v>
      </c>
      <c r="H34" s="31">
        <v>0.2</v>
      </c>
      <c r="I34" s="24" t="s">
        <v>22</v>
      </c>
      <c r="J34" s="30">
        <v>6</v>
      </c>
      <c r="K34" s="82">
        <v>6.6</v>
      </c>
      <c r="L34" s="83">
        <f aca="true" t="shared" si="1" ref="L34:L50">SUM(G34)+H34/(H34+J34)*(K34-G34)</f>
        <v>6.019354838709678</v>
      </c>
      <c r="M34" s="37">
        <v>1.5</v>
      </c>
      <c r="N34" s="87"/>
      <c r="O34" s="43" t="s">
        <v>76</v>
      </c>
      <c r="P34" s="37"/>
    </row>
    <row r="35" spans="1:16" ht="12.75" customHeight="1">
      <c r="A35" s="52" t="s">
        <v>28</v>
      </c>
      <c r="B35" s="91" t="s">
        <v>29</v>
      </c>
      <c r="C35" s="92">
        <v>38354</v>
      </c>
      <c r="D35" s="54"/>
      <c r="E35" s="54" t="s">
        <v>152</v>
      </c>
      <c r="F35" s="91" t="s">
        <v>145</v>
      </c>
      <c r="G35" s="48">
        <v>5.8</v>
      </c>
      <c r="H35" s="31">
        <v>2.5</v>
      </c>
      <c r="I35" s="24" t="s">
        <v>22</v>
      </c>
      <c r="J35" s="30">
        <v>0.3</v>
      </c>
      <c r="K35" s="82">
        <v>6</v>
      </c>
      <c r="L35" s="83">
        <f t="shared" si="1"/>
        <v>5.978571428571429</v>
      </c>
      <c r="M35" s="37">
        <v>1.5</v>
      </c>
      <c r="N35" s="87">
        <f>SUM(L33:L35)/3</f>
        <v>6.011073461642721</v>
      </c>
      <c r="O35" s="43" t="s">
        <v>76</v>
      </c>
      <c r="P35" s="37"/>
    </row>
    <row r="36" spans="1:16" ht="12.75" customHeight="1">
      <c r="A36" s="110"/>
      <c r="B36" s="95"/>
      <c r="C36" s="111"/>
      <c r="D36" s="129"/>
      <c r="E36" s="129"/>
      <c r="F36" s="95"/>
      <c r="G36" s="48"/>
      <c r="H36" s="31"/>
      <c r="I36" s="24" t="s">
        <v>22</v>
      </c>
      <c r="J36" s="30"/>
      <c r="K36" s="82"/>
      <c r="L36" s="83" t="e">
        <f t="shared" si="1"/>
        <v>#DIV/0!</v>
      </c>
      <c r="M36" s="95"/>
      <c r="N36" s="98"/>
      <c r="O36" s="109"/>
      <c r="P36" s="37"/>
    </row>
    <row r="37" spans="1:16" ht="12.75" customHeight="1">
      <c r="A37" s="52" t="s">
        <v>28</v>
      </c>
      <c r="B37" s="91" t="s">
        <v>29</v>
      </c>
      <c r="C37" s="92">
        <v>38358</v>
      </c>
      <c r="D37" s="54"/>
      <c r="E37" s="54" t="s">
        <v>95</v>
      </c>
      <c r="F37" s="91" t="s">
        <v>145</v>
      </c>
      <c r="G37" s="48">
        <v>6</v>
      </c>
      <c r="H37" s="31">
        <v>1</v>
      </c>
      <c r="I37" s="24" t="s">
        <v>22</v>
      </c>
      <c r="J37" s="30">
        <v>5</v>
      </c>
      <c r="K37" s="82">
        <v>6.6</v>
      </c>
      <c r="L37" s="83">
        <f>SUM(G37)+H37/(H37+J37)*(K37-G37)</f>
        <v>6.1</v>
      </c>
      <c r="M37" s="37">
        <v>1.5</v>
      </c>
      <c r="N37" s="98">
        <v>6.1</v>
      </c>
      <c r="O37" s="43">
        <v>1.4</v>
      </c>
      <c r="P37" s="37"/>
    </row>
    <row r="38" spans="1:16" ht="12.75" customHeight="1">
      <c r="A38" s="52" t="s">
        <v>28</v>
      </c>
      <c r="B38" s="91" t="s">
        <v>29</v>
      </c>
      <c r="C38" s="92">
        <v>38358</v>
      </c>
      <c r="D38" s="54"/>
      <c r="E38" s="54" t="s">
        <v>95</v>
      </c>
      <c r="F38" s="91" t="s">
        <v>145</v>
      </c>
      <c r="G38" s="48">
        <v>6</v>
      </c>
      <c r="H38" s="31">
        <v>2</v>
      </c>
      <c r="I38" s="24" t="s">
        <v>22</v>
      </c>
      <c r="J38" s="30">
        <v>5</v>
      </c>
      <c r="K38" s="82">
        <v>6.6</v>
      </c>
      <c r="L38" s="83">
        <f t="shared" si="1"/>
        <v>6.171428571428572</v>
      </c>
      <c r="M38" s="37">
        <v>1.5</v>
      </c>
      <c r="N38" s="87"/>
      <c r="O38" s="43">
        <v>1.4</v>
      </c>
      <c r="P38" s="37"/>
    </row>
    <row r="39" spans="1:16" ht="12.75" customHeight="1">
      <c r="A39" s="52" t="s">
        <v>28</v>
      </c>
      <c r="B39" s="91" t="s">
        <v>29</v>
      </c>
      <c r="C39" s="92">
        <v>38358</v>
      </c>
      <c r="D39" s="54"/>
      <c r="E39" s="54" t="s">
        <v>95</v>
      </c>
      <c r="F39" s="91" t="s">
        <v>145</v>
      </c>
      <c r="G39" s="48">
        <v>6</v>
      </c>
      <c r="H39" s="31">
        <v>2</v>
      </c>
      <c r="I39" s="24" t="s">
        <v>22</v>
      </c>
      <c r="J39" s="30">
        <v>3</v>
      </c>
      <c r="K39" s="82">
        <v>6.4</v>
      </c>
      <c r="L39" s="83">
        <f t="shared" si="1"/>
        <v>6.16</v>
      </c>
      <c r="M39" s="37">
        <v>1.5</v>
      </c>
      <c r="N39" s="87"/>
      <c r="O39" s="43">
        <v>1.4</v>
      </c>
      <c r="P39" s="37"/>
    </row>
    <row r="40" spans="1:16" ht="12.75" customHeight="1">
      <c r="A40" s="52" t="s">
        <v>28</v>
      </c>
      <c r="B40" s="91" t="s">
        <v>29</v>
      </c>
      <c r="C40" s="92">
        <v>38358</v>
      </c>
      <c r="D40" s="54"/>
      <c r="E40" s="54" t="s">
        <v>95</v>
      </c>
      <c r="F40" s="91" t="s">
        <v>145</v>
      </c>
      <c r="G40" s="48">
        <v>6</v>
      </c>
      <c r="H40" s="31">
        <v>2</v>
      </c>
      <c r="I40" s="24" t="s">
        <v>22</v>
      </c>
      <c r="J40" s="30">
        <v>3.5</v>
      </c>
      <c r="K40" s="82">
        <v>6.4</v>
      </c>
      <c r="L40" s="83">
        <f t="shared" si="1"/>
        <v>6.1454545454545455</v>
      </c>
      <c r="M40" s="37">
        <v>1.5</v>
      </c>
      <c r="N40" s="87">
        <f>SUM(L37:L40)/4</f>
        <v>6.144220779220779</v>
      </c>
      <c r="O40" s="43">
        <v>1.4</v>
      </c>
      <c r="P40" s="37"/>
    </row>
    <row r="41" spans="1:16" ht="12.75" customHeight="1">
      <c r="A41" s="52"/>
      <c r="B41" s="37"/>
      <c r="C41" s="38"/>
      <c r="D41" s="125"/>
      <c r="E41" s="125"/>
      <c r="F41" s="37"/>
      <c r="G41" s="48"/>
      <c r="H41" s="31"/>
      <c r="I41" s="24" t="s">
        <v>22</v>
      </c>
      <c r="J41" s="30"/>
      <c r="K41" s="82"/>
      <c r="L41" s="83" t="e">
        <f t="shared" si="1"/>
        <v>#DIV/0!</v>
      </c>
      <c r="M41" s="37"/>
      <c r="N41" s="49"/>
      <c r="O41" s="43"/>
      <c r="P41" s="37"/>
    </row>
    <row r="42" spans="1:16" ht="12.75" customHeight="1">
      <c r="A42" s="52" t="s">
        <v>28</v>
      </c>
      <c r="B42" s="91" t="s">
        <v>29</v>
      </c>
      <c r="C42" s="92">
        <v>38363</v>
      </c>
      <c r="D42" s="54"/>
      <c r="E42" s="54" t="s">
        <v>153</v>
      </c>
      <c r="F42" s="91" t="s">
        <v>145</v>
      </c>
      <c r="G42" s="48">
        <v>6</v>
      </c>
      <c r="H42" s="31">
        <v>3.5</v>
      </c>
      <c r="I42" s="24" t="s">
        <v>22</v>
      </c>
      <c r="J42" s="30">
        <v>5</v>
      </c>
      <c r="K42" s="82">
        <v>6.6</v>
      </c>
      <c r="L42" s="83">
        <f>SUM(G42)+H42/(H42+J42)*(K42-G42)</f>
        <v>6.247058823529412</v>
      </c>
      <c r="M42" s="37">
        <v>2</v>
      </c>
      <c r="N42" s="98">
        <v>6.4</v>
      </c>
      <c r="O42" s="43">
        <v>1.1</v>
      </c>
      <c r="P42" s="37"/>
    </row>
    <row r="43" spans="1:16" ht="12.75" customHeight="1">
      <c r="A43" s="52" t="s">
        <v>28</v>
      </c>
      <c r="B43" s="91" t="s">
        <v>29</v>
      </c>
      <c r="C43" s="92">
        <v>38363</v>
      </c>
      <c r="D43" s="54"/>
      <c r="E43" s="54" t="s">
        <v>153</v>
      </c>
      <c r="F43" s="91" t="s">
        <v>145</v>
      </c>
      <c r="G43" s="48">
        <v>6.4</v>
      </c>
      <c r="H43" s="31">
        <v>1</v>
      </c>
      <c r="I43" s="24" t="s">
        <v>22</v>
      </c>
      <c r="J43" s="30">
        <v>5</v>
      </c>
      <c r="K43" s="82">
        <v>6.6</v>
      </c>
      <c r="L43" s="83">
        <f t="shared" si="1"/>
        <v>6.433333333333334</v>
      </c>
      <c r="M43" s="37">
        <v>2</v>
      </c>
      <c r="N43" s="41"/>
      <c r="O43" s="43">
        <v>1.1</v>
      </c>
      <c r="P43" s="37"/>
    </row>
    <row r="44" spans="1:16" ht="12.75" customHeight="1">
      <c r="A44" s="52" t="s">
        <v>28</v>
      </c>
      <c r="B44" s="91" t="s">
        <v>29</v>
      </c>
      <c r="C44" s="92">
        <v>38363</v>
      </c>
      <c r="D44" s="54"/>
      <c r="E44" s="54" t="s">
        <v>153</v>
      </c>
      <c r="F44" s="91" t="s">
        <v>145</v>
      </c>
      <c r="G44" s="48">
        <v>6</v>
      </c>
      <c r="H44" s="31">
        <v>4</v>
      </c>
      <c r="I44" s="24" t="s">
        <v>22</v>
      </c>
      <c r="J44" s="30">
        <v>3.5</v>
      </c>
      <c r="K44" s="82">
        <v>6.6</v>
      </c>
      <c r="L44" s="83">
        <f t="shared" si="1"/>
        <v>6.319999999999999</v>
      </c>
      <c r="M44" s="37">
        <v>2</v>
      </c>
      <c r="N44" s="87"/>
      <c r="O44" s="43">
        <v>1.1</v>
      </c>
      <c r="P44" s="37"/>
    </row>
    <row r="45" spans="1:16" ht="12.75" customHeight="1">
      <c r="A45" s="52" t="s">
        <v>28</v>
      </c>
      <c r="B45" s="91" t="s">
        <v>29</v>
      </c>
      <c r="C45" s="92">
        <v>38363</v>
      </c>
      <c r="D45" s="54"/>
      <c r="E45" s="54" t="s">
        <v>153</v>
      </c>
      <c r="F45" s="91" t="s">
        <v>145</v>
      </c>
      <c r="G45" s="48">
        <v>6.4</v>
      </c>
      <c r="H45" s="31">
        <v>1</v>
      </c>
      <c r="I45" s="24" t="s">
        <v>22</v>
      </c>
      <c r="J45" s="30">
        <v>7</v>
      </c>
      <c r="K45" s="82">
        <v>7</v>
      </c>
      <c r="L45" s="83">
        <f>SUM(G45)+H45/(H45+J45)*(K45-G45)</f>
        <v>6.4750000000000005</v>
      </c>
      <c r="M45" s="37">
        <v>2</v>
      </c>
      <c r="N45" s="87">
        <f>SUM(L42:L45)/4</f>
        <v>6.3688480392156865</v>
      </c>
      <c r="O45" s="43">
        <v>1.1</v>
      </c>
      <c r="P45" s="37"/>
    </row>
    <row r="46" spans="1:16" ht="12.75" customHeight="1">
      <c r="A46" s="52"/>
      <c r="B46" s="37"/>
      <c r="C46" s="38"/>
      <c r="D46" s="54"/>
      <c r="E46" s="54"/>
      <c r="F46" s="37"/>
      <c r="G46" s="48"/>
      <c r="H46" s="31"/>
      <c r="I46" s="24" t="s">
        <v>22</v>
      </c>
      <c r="J46" s="30"/>
      <c r="K46" s="82"/>
      <c r="L46" s="83" t="e">
        <f t="shared" si="1"/>
        <v>#DIV/0!</v>
      </c>
      <c r="M46" s="37"/>
      <c r="N46" s="49"/>
      <c r="O46" s="43"/>
      <c r="P46" s="37"/>
    </row>
    <row r="47" spans="1:16" ht="12.75" customHeight="1">
      <c r="A47" s="52" t="s">
        <v>28</v>
      </c>
      <c r="B47" s="91" t="s">
        <v>29</v>
      </c>
      <c r="C47" s="92">
        <v>38366</v>
      </c>
      <c r="D47" s="54"/>
      <c r="E47" s="54" t="s">
        <v>154</v>
      </c>
      <c r="F47" s="91" t="s">
        <v>145</v>
      </c>
      <c r="G47" s="48">
        <v>6</v>
      </c>
      <c r="H47" s="31">
        <v>6</v>
      </c>
      <c r="I47" s="24" t="s">
        <v>22</v>
      </c>
      <c r="J47" s="30">
        <v>5</v>
      </c>
      <c r="K47" s="82">
        <v>6.6</v>
      </c>
      <c r="L47" s="83">
        <f>SUM(G47)+H47/(H47+J47)*(K47-G47)</f>
        <v>6.327272727272727</v>
      </c>
      <c r="M47" s="37">
        <v>2</v>
      </c>
      <c r="N47" s="98">
        <v>6.4</v>
      </c>
      <c r="O47" s="43">
        <v>1.7</v>
      </c>
      <c r="P47" s="37"/>
    </row>
    <row r="48" spans="1:16" ht="12.75" customHeight="1">
      <c r="A48" s="52" t="s">
        <v>28</v>
      </c>
      <c r="B48" s="91" t="s">
        <v>29</v>
      </c>
      <c r="C48" s="92">
        <v>38366</v>
      </c>
      <c r="D48" s="54"/>
      <c r="E48" s="54" t="s">
        <v>154</v>
      </c>
      <c r="F48" s="91" t="s">
        <v>145</v>
      </c>
      <c r="G48" s="48">
        <v>6</v>
      </c>
      <c r="H48" s="31">
        <v>6</v>
      </c>
      <c r="I48" s="24" t="s">
        <v>22</v>
      </c>
      <c r="J48" s="30">
        <v>6</v>
      </c>
      <c r="K48" s="82">
        <v>7</v>
      </c>
      <c r="L48" s="83">
        <f t="shared" si="1"/>
        <v>6.5</v>
      </c>
      <c r="M48" s="37">
        <v>2</v>
      </c>
      <c r="N48" s="49"/>
      <c r="O48" s="43">
        <v>1.7</v>
      </c>
      <c r="P48" s="37"/>
    </row>
    <row r="49" spans="1:16" ht="12.75" customHeight="1">
      <c r="A49" s="52" t="s">
        <v>28</v>
      </c>
      <c r="B49" s="91" t="s">
        <v>29</v>
      </c>
      <c r="C49" s="92">
        <v>38366</v>
      </c>
      <c r="D49" s="54"/>
      <c r="E49" s="54" t="s">
        <v>154</v>
      </c>
      <c r="F49" s="91" t="s">
        <v>145</v>
      </c>
      <c r="G49" s="48">
        <v>6.4</v>
      </c>
      <c r="H49" s="31">
        <v>0.5</v>
      </c>
      <c r="I49" s="24" t="s">
        <v>22</v>
      </c>
      <c r="J49" s="30">
        <v>5</v>
      </c>
      <c r="K49" s="82">
        <v>7</v>
      </c>
      <c r="L49" s="83">
        <f t="shared" si="1"/>
        <v>6.454545454545455</v>
      </c>
      <c r="M49" s="37">
        <v>2</v>
      </c>
      <c r="N49" s="87">
        <f>SUM(L47:L49)/3</f>
        <v>6.427272727272727</v>
      </c>
      <c r="O49" s="43">
        <v>1.7</v>
      </c>
      <c r="P49" s="37"/>
    </row>
    <row r="50" spans="1:16" ht="12.75" customHeight="1">
      <c r="A50" s="52"/>
      <c r="B50" s="37"/>
      <c r="C50" s="38"/>
      <c r="D50" s="54"/>
      <c r="E50" s="54"/>
      <c r="F50" s="37"/>
      <c r="G50" s="48"/>
      <c r="H50" s="31"/>
      <c r="I50" s="24" t="s">
        <v>22</v>
      </c>
      <c r="J50" s="30"/>
      <c r="K50" s="82"/>
      <c r="L50" s="83" t="e">
        <f t="shared" si="1"/>
        <v>#DIV/0!</v>
      </c>
      <c r="M50" s="37"/>
      <c r="N50" s="49"/>
      <c r="O50" s="43"/>
      <c r="P50" s="37"/>
    </row>
    <row r="51" spans="1:16" ht="12.75" customHeight="1">
      <c r="A51" s="52" t="s">
        <v>28</v>
      </c>
      <c r="B51" s="91" t="s">
        <v>29</v>
      </c>
      <c r="C51" s="92">
        <v>38374</v>
      </c>
      <c r="D51" s="54"/>
      <c r="E51" s="54" t="s">
        <v>155</v>
      </c>
      <c r="F51" s="91" t="s">
        <v>145</v>
      </c>
      <c r="G51" s="48">
        <v>6</v>
      </c>
      <c r="H51" s="31">
        <v>6</v>
      </c>
      <c r="I51" s="24" t="s">
        <v>22</v>
      </c>
      <c r="J51" s="30">
        <v>3</v>
      </c>
      <c r="K51" s="82">
        <v>6.6</v>
      </c>
      <c r="L51" s="83">
        <f>SUM(G51)+H51/(H51+J51)*(K51-G51)</f>
        <v>6.3999999999999995</v>
      </c>
      <c r="M51" s="37">
        <v>1.5</v>
      </c>
      <c r="N51" s="98">
        <v>6.4</v>
      </c>
      <c r="O51" s="43" t="s">
        <v>156</v>
      </c>
      <c r="P51" s="37"/>
    </row>
    <row r="52" spans="1:16" ht="12.75" customHeight="1">
      <c r="A52" s="52" t="s">
        <v>28</v>
      </c>
      <c r="B52" s="91" t="s">
        <v>29</v>
      </c>
      <c r="C52" s="92">
        <v>38374</v>
      </c>
      <c r="D52" s="54"/>
      <c r="E52" s="54" t="s">
        <v>155</v>
      </c>
      <c r="F52" s="91" t="s">
        <v>145</v>
      </c>
      <c r="G52" s="48">
        <v>6.4</v>
      </c>
      <c r="H52" s="31">
        <v>0.5</v>
      </c>
      <c r="I52" s="24" t="s">
        <v>22</v>
      </c>
      <c r="J52" s="30">
        <v>3</v>
      </c>
      <c r="K52" s="82">
        <v>6.6</v>
      </c>
      <c r="L52" s="83">
        <f aca="true" t="shared" si="2" ref="L52:L120">SUM(G52)+H52/(H52+J52)*(K52-G52)</f>
        <v>6.428571428571429</v>
      </c>
      <c r="M52" s="37">
        <v>1.5</v>
      </c>
      <c r="N52" s="49"/>
      <c r="O52" s="43" t="s">
        <v>156</v>
      </c>
      <c r="P52" s="37"/>
    </row>
    <row r="53" spans="1:16" ht="12.75" customHeight="1">
      <c r="A53" s="52" t="s">
        <v>28</v>
      </c>
      <c r="B53" s="91" t="s">
        <v>29</v>
      </c>
      <c r="C53" s="92">
        <v>38374</v>
      </c>
      <c r="D53" s="54"/>
      <c r="E53" s="54" t="s">
        <v>155</v>
      </c>
      <c r="F53" s="91" t="s">
        <v>145</v>
      </c>
      <c r="G53" s="48">
        <v>6</v>
      </c>
      <c r="H53" s="31">
        <v>7</v>
      </c>
      <c r="I53" s="24" t="s">
        <v>22</v>
      </c>
      <c r="J53" s="30">
        <v>3</v>
      </c>
      <c r="K53" s="82">
        <v>6.6</v>
      </c>
      <c r="L53" s="83">
        <f t="shared" si="2"/>
        <v>6.42</v>
      </c>
      <c r="M53" s="37">
        <v>1.5</v>
      </c>
      <c r="N53" s="87">
        <f>SUM(L51:L53)/3</f>
        <v>6.416190476190477</v>
      </c>
      <c r="O53" s="43" t="s">
        <v>156</v>
      </c>
      <c r="P53" s="37"/>
    </row>
    <row r="54" spans="1:16" ht="12.75" customHeight="1">
      <c r="A54" s="52"/>
      <c r="B54" s="37"/>
      <c r="C54" s="38"/>
      <c r="D54" s="54"/>
      <c r="E54" s="54"/>
      <c r="F54" s="37"/>
      <c r="G54" s="48"/>
      <c r="H54" s="31"/>
      <c r="I54" s="24" t="s">
        <v>22</v>
      </c>
      <c r="J54" s="30"/>
      <c r="K54" s="82"/>
      <c r="L54" s="83" t="e">
        <f t="shared" si="2"/>
        <v>#DIV/0!</v>
      </c>
      <c r="M54" s="37"/>
      <c r="N54" s="49"/>
      <c r="O54" s="43"/>
      <c r="P54" s="37"/>
    </row>
    <row r="55" spans="1:16" ht="12.75" customHeight="1">
      <c r="A55" s="52" t="s">
        <v>28</v>
      </c>
      <c r="B55" s="91" t="s">
        <v>29</v>
      </c>
      <c r="C55" s="92">
        <v>38381</v>
      </c>
      <c r="D55" s="54"/>
      <c r="E55" s="54" t="s">
        <v>157</v>
      </c>
      <c r="F55" s="91" t="s">
        <v>145</v>
      </c>
      <c r="G55" s="48">
        <v>6.4</v>
      </c>
      <c r="H55" s="31">
        <v>3</v>
      </c>
      <c r="I55" s="24" t="s">
        <v>22</v>
      </c>
      <c r="J55" s="30">
        <v>1</v>
      </c>
      <c r="K55" s="82">
        <v>6.6</v>
      </c>
      <c r="L55" s="83">
        <f>SUM(G55)+H55/(H55+J55)*(K55-G55)</f>
        <v>6.55</v>
      </c>
      <c r="M55" s="37">
        <v>2</v>
      </c>
      <c r="N55" s="98">
        <v>6.5</v>
      </c>
      <c r="O55" s="43">
        <v>1.6</v>
      </c>
      <c r="P55" s="37"/>
    </row>
    <row r="56" spans="1:16" ht="12.75" customHeight="1">
      <c r="A56" s="52" t="s">
        <v>28</v>
      </c>
      <c r="B56" s="91" t="s">
        <v>29</v>
      </c>
      <c r="C56" s="92">
        <v>38381</v>
      </c>
      <c r="D56" s="54"/>
      <c r="E56" s="54" t="s">
        <v>157</v>
      </c>
      <c r="F56" s="91" t="s">
        <v>145</v>
      </c>
      <c r="G56" s="48">
        <v>6.4</v>
      </c>
      <c r="H56" s="31">
        <v>3</v>
      </c>
      <c r="I56" s="24" t="s">
        <v>22</v>
      </c>
      <c r="J56" s="30">
        <v>1.5</v>
      </c>
      <c r="K56" s="82">
        <v>6.6</v>
      </c>
      <c r="L56" s="83">
        <f t="shared" si="2"/>
        <v>6.533333333333333</v>
      </c>
      <c r="M56" s="37">
        <v>2</v>
      </c>
      <c r="N56" s="87">
        <f>SUM(L55:L56)/2</f>
        <v>6.541666666666666</v>
      </c>
      <c r="O56" s="43">
        <v>1.6</v>
      </c>
      <c r="P56" s="37"/>
    </row>
    <row r="57" spans="1:16" ht="12.75" customHeight="1">
      <c r="A57" s="52"/>
      <c r="B57" s="37"/>
      <c r="C57" s="38"/>
      <c r="D57" s="54"/>
      <c r="E57" s="54"/>
      <c r="F57" s="37"/>
      <c r="G57" s="48"/>
      <c r="H57" s="31"/>
      <c r="I57" s="24" t="s">
        <v>22</v>
      </c>
      <c r="J57" s="30"/>
      <c r="K57" s="82"/>
      <c r="L57" s="83" t="e">
        <f t="shared" si="2"/>
        <v>#DIV/0!</v>
      </c>
      <c r="M57" s="37"/>
      <c r="N57" s="49"/>
      <c r="O57" s="43"/>
      <c r="P57" s="37"/>
    </row>
    <row r="58" spans="1:16" ht="12.75" customHeight="1">
      <c r="A58" s="52" t="s">
        <v>28</v>
      </c>
      <c r="B58" s="91" t="s">
        <v>29</v>
      </c>
      <c r="C58" s="92">
        <v>38384</v>
      </c>
      <c r="D58" s="54"/>
      <c r="E58" s="54" t="s">
        <v>158</v>
      </c>
      <c r="F58" s="91" t="s">
        <v>145</v>
      </c>
      <c r="G58" s="48">
        <v>6</v>
      </c>
      <c r="H58" s="31">
        <v>5</v>
      </c>
      <c r="I58" s="24" t="s">
        <v>22</v>
      </c>
      <c r="J58" s="30">
        <v>2</v>
      </c>
      <c r="K58" s="82">
        <v>6.6</v>
      </c>
      <c r="L58" s="83">
        <f>SUM(G58)+H58/(H58+J58)*(K58-G58)</f>
        <v>6.428571428571428</v>
      </c>
      <c r="M58" s="37">
        <v>2</v>
      </c>
      <c r="N58" s="98">
        <v>6.5</v>
      </c>
      <c r="O58" s="43">
        <v>1.2</v>
      </c>
      <c r="P58" s="37"/>
    </row>
    <row r="59" spans="1:16" ht="12.75" customHeight="1">
      <c r="A59" s="52" t="s">
        <v>28</v>
      </c>
      <c r="B59" s="91" t="s">
        <v>29</v>
      </c>
      <c r="C59" s="92">
        <v>38384</v>
      </c>
      <c r="D59" s="54"/>
      <c r="E59" s="54" t="s">
        <v>158</v>
      </c>
      <c r="F59" s="91" t="s">
        <v>145</v>
      </c>
      <c r="G59" s="48">
        <v>6.4</v>
      </c>
      <c r="H59" s="31">
        <v>3</v>
      </c>
      <c r="I59" s="24" t="s">
        <v>22</v>
      </c>
      <c r="J59" s="30">
        <v>3</v>
      </c>
      <c r="K59" s="82">
        <v>6.6</v>
      </c>
      <c r="L59" s="83">
        <f t="shared" si="2"/>
        <v>6.5</v>
      </c>
      <c r="M59" s="37">
        <v>2</v>
      </c>
      <c r="N59" s="87">
        <f>SUM(L58:L59)/2</f>
        <v>6.4642857142857135</v>
      </c>
      <c r="O59" s="43">
        <v>1.2</v>
      </c>
      <c r="P59" s="37"/>
    </row>
    <row r="60" spans="1:16" ht="12.75" customHeight="1">
      <c r="A60" s="52"/>
      <c r="B60" s="37"/>
      <c r="C60" s="38"/>
      <c r="D60" s="125"/>
      <c r="E60" s="125"/>
      <c r="F60" s="37"/>
      <c r="G60" s="48"/>
      <c r="H60" s="31"/>
      <c r="I60" s="24" t="s">
        <v>22</v>
      </c>
      <c r="J60" s="30"/>
      <c r="K60" s="82"/>
      <c r="L60" s="83" t="e">
        <f t="shared" si="2"/>
        <v>#DIV/0!</v>
      </c>
      <c r="M60" s="37"/>
      <c r="N60" s="49"/>
      <c r="O60" s="43"/>
      <c r="P60" s="37"/>
    </row>
    <row r="61" spans="1:16" ht="12.75" customHeight="1">
      <c r="A61" s="52" t="s">
        <v>28</v>
      </c>
      <c r="B61" s="91" t="s">
        <v>29</v>
      </c>
      <c r="C61" s="92">
        <v>38393</v>
      </c>
      <c r="D61" s="54"/>
      <c r="E61" s="54" t="s">
        <v>159</v>
      </c>
      <c r="F61" s="91" t="s">
        <v>145</v>
      </c>
      <c r="G61" s="48">
        <v>6</v>
      </c>
      <c r="H61" s="31">
        <v>3</v>
      </c>
      <c r="I61" s="24" t="s">
        <v>22</v>
      </c>
      <c r="J61" s="30">
        <v>4.5</v>
      </c>
      <c r="K61" s="82">
        <v>6.6</v>
      </c>
      <c r="L61" s="83">
        <f>SUM(G61)+H61/(H61+J61)*(K61-G61)</f>
        <v>6.24</v>
      </c>
      <c r="M61" s="37">
        <v>1.5</v>
      </c>
      <c r="N61" s="98">
        <v>6.2</v>
      </c>
      <c r="O61" s="43">
        <v>1.7</v>
      </c>
      <c r="P61" s="37"/>
    </row>
    <row r="62" spans="1:16" ht="12.75" customHeight="1">
      <c r="A62" s="52" t="s">
        <v>28</v>
      </c>
      <c r="B62" s="91" t="s">
        <v>29</v>
      </c>
      <c r="C62" s="92">
        <v>38393</v>
      </c>
      <c r="D62" s="54"/>
      <c r="E62" s="54" t="s">
        <v>159</v>
      </c>
      <c r="F62" s="91" t="s">
        <v>145</v>
      </c>
      <c r="G62" s="48">
        <v>6</v>
      </c>
      <c r="H62" s="31">
        <v>2.8</v>
      </c>
      <c r="I62" s="24" t="s">
        <v>22</v>
      </c>
      <c r="J62" s="30">
        <v>4.5</v>
      </c>
      <c r="K62" s="82">
        <v>6.6</v>
      </c>
      <c r="L62" s="83">
        <f t="shared" si="2"/>
        <v>6.230136986301369</v>
      </c>
      <c r="M62" s="37">
        <v>1.5</v>
      </c>
      <c r="N62" s="49"/>
      <c r="O62" s="43">
        <v>1.7</v>
      </c>
      <c r="P62" s="37"/>
    </row>
    <row r="63" spans="1:16" ht="12.75" customHeight="1">
      <c r="A63" s="52" t="s">
        <v>28</v>
      </c>
      <c r="B63" s="91" t="s">
        <v>29</v>
      </c>
      <c r="C63" s="92">
        <v>38393</v>
      </c>
      <c r="D63" s="54"/>
      <c r="E63" s="54" t="s">
        <v>159</v>
      </c>
      <c r="F63" s="91" t="s">
        <v>145</v>
      </c>
      <c r="G63" s="48">
        <v>6</v>
      </c>
      <c r="H63" s="31">
        <v>2.8</v>
      </c>
      <c r="I63" s="24" t="s">
        <v>22</v>
      </c>
      <c r="J63" s="30">
        <v>3.3</v>
      </c>
      <c r="K63" s="82">
        <v>6.4</v>
      </c>
      <c r="L63" s="83">
        <f t="shared" si="2"/>
        <v>6.18360655737705</v>
      </c>
      <c r="M63" s="37">
        <v>1.5</v>
      </c>
      <c r="N63" s="87">
        <f>SUM(L61:L63)/3</f>
        <v>6.217914514559474</v>
      </c>
      <c r="O63" s="43">
        <v>1.7</v>
      </c>
      <c r="P63" s="37"/>
    </row>
    <row r="64" spans="1:16" ht="12.75" customHeight="1">
      <c r="A64" s="52"/>
      <c r="B64" s="37"/>
      <c r="C64" s="38"/>
      <c r="D64" s="54"/>
      <c r="E64" s="54"/>
      <c r="F64" s="37"/>
      <c r="G64" s="48"/>
      <c r="H64" s="31"/>
      <c r="I64" s="24" t="s">
        <v>22</v>
      </c>
      <c r="J64" s="30"/>
      <c r="K64" s="82"/>
      <c r="L64" s="83" t="e">
        <f t="shared" si="2"/>
        <v>#DIV/0!</v>
      </c>
      <c r="M64" s="37"/>
      <c r="N64" s="49"/>
      <c r="O64" s="43"/>
      <c r="P64" s="37"/>
    </row>
    <row r="65" spans="1:16" ht="12.75" customHeight="1">
      <c r="A65" s="52" t="s">
        <v>28</v>
      </c>
      <c r="B65" s="91" t="s">
        <v>29</v>
      </c>
      <c r="C65" s="92">
        <v>38397</v>
      </c>
      <c r="D65" s="54"/>
      <c r="E65" s="54" t="s">
        <v>160</v>
      </c>
      <c r="F65" s="91" t="s">
        <v>145</v>
      </c>
      <c r="G65" s="48">
        <v>6</v>
      </c>
      <c r="H65" s="31">
        <v>4.5</v>
      </c>
      <c r="I65" s="24" t="s">
        <v>22</v>
      </c>
      <c r="J65" s="30">
        <v>2.5</v>
      </c>
      <c r="K65" s="82">
        <v>6.4</v>
      </c>
      <c r="L65" s="83">
        <f>SUM(G65)+H65/(H65+J65)*(K65-G65)</f>
        <v>6.257142857142857</v>
      </c>
      <c r="M65" s="37">
        <v>1.5</v>
      </c>
      <c r="N65" s="98">
        <v>6.3</v>
      </c>
      <c r="O65" s="43">
        <v>1.5</v>
      </c>
      <c r="P65" s="37"/>
    </row>
    <row r="66" spans="1:16" ht="12.75" customHeight="1">
      <c r="A66" s="52" t="s">
        <v>28</v>
      </c>
      <c r="B66" s="91" t="s">
        <v>29</v>
      </c>
      <c r="C66" s="92">
        <v>38397</v>
      </c>
      <c r="D66" s="54"/>
      <c r="E66" s="54" t="s">
        <v>160</v>
      </c>
      <c r="F66" s="91" t="s">
        <v>145</v>
      </c>
      <c r="G66" s="48">
        <v>6</v>
      </c>
      <c r="H66" s="31">
        <v>4.5</v>
      </c>
      <c r="I66" s="24" t="s">
        <v>22</v>
      </c>
      <c r="J66" s="30">
        <v>6</v>
      </c>
      <c r="K66" s="82">
        <v>6.6</v>
      </c>
      <c r="L66" s="83">
        <f t="shared" si="2"/>
        <v>6.257142857142857</v>
      </c>
      <c r="M66" s="37">
        <v>1.5</v>
      </c>
      <c r="N66" s="87">
        <f>SUM(L65:L66)/2</f>
        <v>6.257142857142857</v>
      </c>
      <c r="O66" s="43">
        <v>1.5</v>
      </c>
      <c r="P66" s="37"/>
    </row>
    <row r="67" spans="1:16" ht="12.75" customHeight="1">
      <c r="A67" s="52"/>
      <c r="B67" s="37"/>
      <c r="C67" s="38"/>
      <c r="D67" s="54"/>
      <c r="E67" s="54"/>
      <c r="F67" s="37"/>
      <c r="G67" s="48"/>
      <c r="H67" s="31"/>
      <c r="I67" s="24" t="s">
        <v>22</v>
      </c>
      <c r="J67" s="30"/>
      <c r="K67" s="82"/>
      <c r="L67" s="83" t="e">
        <f t="shared" si="2"/>
        <v>#DIV/0!</v>
      </c>
      <c r="M67" s="37"/>
      <c r="N67" s="49"/>
      <c r="O67" s="43"/>
      <c r="P67" s="37"/>
    </row>
    <row r="68" spans="1:16" ht="12.75" customHeight="1">
      <c r="A68" s="52" t="s">
        <v>28</v>
      </c>
      <c r="B68" s="91" t="s">
        <v>29</v>
      </c>
      <c r="C68" s="92">
        <v>38400</v>
      </c>
      <c r="D68" s="54"/>
      <c r="E68" s="54" t="s">
        <v>161</v>
      </c>
      <c r="F68" s="91" t="s">
        <v>145</v>
      </c>
      <c r="G68" s="48">
        <v>5.9</v>
      </c>
      <c r="H68" s="31">
        <v>2.5</v>
      </c>
      <c r="I68" s="24" t="s">
        <v>22</v>
      </c>
      <c r="J68" s="30">
        <v>7</v>
      </c>
      <c r="K68" s="82">
        <v>6.6</v>
      </c>
      <c r="L68" s="83">
        <f>SUM(G68)+H68/(H68+J68)*(K68-G68)</f>
        <v>6.08421052631579</v>
      </c>
      <c r="M68" s="37">
        <v>2</v>
      </c>
      <c r="N68" s="98">
        <v>6.1</v>
      </c>
      <c r="O68" s="43" t="s">
        <v>162</v>
      </c>
      <c r="P68" s="37"/>
    </row>
    <row r="69" spans="1:16" ht="12.75" customHeight="1">
      <c r="A69" s="52" t="s">
        <v>28</v>
      </c>
      <c r="B69" s="91" t="s">
        <v>29</v>
      </c>
      <c r="C69" s="92">
        <v>38400</v>
      </c>
      <c r="D69" s="54"/>
      <c r="E69" s="54" t="s">
        <v>161</v>
      </c>
      <c r="F69" s="91" t="s">
        <v>145</v>
      </c>
      <c r="G69" s="48">
        <v>6</v>
      </c>
      <c r="H69" s="31">
        <v>2.5</v>
      </c>
      <c r="I69" s="24" t="s">
        <v>22</v>
      </c>
      <c r="J69" s="30">
        <v>7</v>
      </c>
      <c r="K69" s="82">
        <v>6.6</v>
      </c>
      <c r="L69" s="83">
        <f t="shared" si="2"/>
        <v>6.157894736842105</v>
      </c>
      <c r="M69" s="37">
        <v>2</v>
      </c>
      <c r="N69" s="49"/>
      <c r="O69" s="43" t="s">
        <v>162</v>
      </c>
      <c r="P69" s="37"/>
    </row>
    <row r="70" spans="1:16" ht="12.75" customHeight="1">
      <c r="A70" s="52" t="s">
        <v>28</v>
      </c>
      <c r="B70" s="91" t="s">
        <v>29</v>
      </c>
      <c r="C70" s="92">
        <v>38400</v>
      </c>
      <c r="D70" s="54"/>
      <c r="E70" s="54" t="s">
        <v>161</v>
      </c>
      <c r="F70" s="91" t="s">
        <v>145</v>
      </c>
      <c r="G70" s="48">
        <v>5.9</v>
      </c>
      <c r="H70" s="31">
        <v>2.5</v>
      </c>
      <c r="I70" s="24" t="s">
        <v>22</v>
      </c>
      <c r="J70" s="30">
        <v>5</v>
      </c>
      <c r="K70" s="82">
        <v>6.4</v>
      </c>
      <c r="L70" s="83">
        <f t="shared" si="2"/>
        <v>6.066666666666667</v>
      </c>
      <c r="M70" s="37">
        <v>2</v>
      </c>
      <c r="N70" s="49"/>
      <c r="O70" s="43" t="s">
        <v>162</v>
      </c>
      <c r="P70" s="37"/>
    </row>
    <row r="71" spans="1:16" ht="12.75" customHeight="1">
      <c r="A71" s="52" t="s">
        <v>28</v>
      </c>
      <c r="B71" s="91" t="s">
        <v>29</v>
      </c>
      <c r="C71" s="92">
        <v>38400</v>
      </c>
      <c r="D71" s="54"/>
      <c r="E71" s="54" t="s">
        <v>161</v>
      </c>
      <c r="F71" s="91" t="s">
        <v>145</v>
      </c>
      <c r="G71" s="48">
        <v>6</v>
      </c>
      <c r="H71" s="31">
        <v>2.5</v>
      </c>
      <c r="I71" s="24" t="s">
        <v>22</v>
      </c>
      <c r="J71" s="30">
        <v>5</v>
      </c>
      <c r="K71" s="82">
        <v>6.4</v>
      </c>
      <c r="L71" s="83">
        <f t="shared" si="2"/>
        <v>6.133333333333334</v>
      </c>
      <c r="M71" s="37">
        <v>2</v>
      </c>
      <c r="N71" s="87">
        <f>SUM(L68:L71)/4</f>
        <v>6.110526315789474</v>
      </c>
      <c r="O71" s="43" t="s">
        <v>162</v>
      </c>
      <c r="P71" s="37"/>
    </row>
    <row r="72" spans="1:16" ht="12.75" customHeight="1">
      <c r="A72" s="52"/>
      <c r="B72" s="37"/>
      <c r="C72" s="38"/>
      <c r="D72" s="125"/>
      <c r="E72" s="125"/>
      <c r="F72" s="37"/>
      <c r="G72" s="48"/>
      <c r="H72" s="31"/>
      <c r="I72" s="24" t="s">
        <v>22</v>
      </c>
      <c r="J72" s="30"/>
      <c r="K72" s="82"/>
      <c r="L72" s="83" t="e">
        <f t="shared" si="2"/>
        <v>#DIV/0!</v>
      </c>
      <c r="M72" s="37"/>
      <c r="N72" s="49"/>
      <c r="O72" s="43"/>
      <c r="P72" s="37"/>
    </row>
    <row r="73" spans="1:16" ht="12.75" customHeight="1">
      <c r="A73" s="52" t="s">
        <v>28</v>
      </c>
      <c r="B73" s="91" t="s">
        <v>29</v>
      </c>
      <c r="C73" s="92">
        <v>38402</v>
      </c>
      <c r="D73" s="54"/>
      <c r="E73" s="54" t="s">
        <v>163</v>
      </c>
      <c r="F73" s="91" t="s">
        <v>145</v>
      </c>
      <c r="G73" s="48">
        <v>6</v>
      </c>
      <c r="H73" s="31">
        <v>2.5</v>
      </c>
      <c r="I73" s="24" t="s">
        <v>22</v>
      </c>
      <c r="J73" s="30">
        <v>6.5</v>
      </c>
      <c r="K73" s="82">
        <v>6.6</v>
      </c>
      <c r="L73" s="83">
        <f>SUM(G73)+H73/(H73+J73)*(K73-G73)</f>
        <v>6.166666666666667</v>
      </c>
      <c r="M73" s="37">
        <v>2</v>
      </c>
      <c r="N73" s="98">
        <v>6.2</v>
      </c>
      <c r="O73" s="43" t="s">
        <v>164</v>
      </c>
      <c r="P73" s="37"/>
    </row>
    <row r="74" spans="1:16" s="62" customFormat="1" ht="12.75" customHeight="1">
      <c r="A74" s="55"/>
      <c r="B74" s="56"/>
      <c r="C74" s="57"/>
      <c r="D74" s="131"/>
      <c r="E74" s="131"/>
      <c r="F74" s="56"/>
      <c r="G74" s="58"/>
      <c r="H74" s="59"/>
      <c r="I74" s="24" t="s">
        <v>22</v>
      </c>
      <c r="J74" s="30"/>
      <c r="K74" s="82"/>
      <c r="L74" s="83" t="e">
        <f t="shared" si="2"/>
        <v>#DIV/0!</v>
      </c>
      <c r="M74" s="56"/>
      <c r="N74" s="60"/>
      <c r="O74" s="61"/>
      <c r="P74" s="56"/>
    </row>
    <row r="75" spans="1:16" ht="12.75" customHeight="1">
      <c r="A75" s="52" t="s">
        <v>28</v>
      </c>
      <c r="B75" s="91" t="s">
        <v>29</v>
      </c>
      <c r="C75" s="92">
        <v>38409</v>
      </c>
      <c r="D75" s="54"/>
      <c r="E75" s="54" t="s">
        <v>165</v>
      </c>
      <c r="F75" s="91" t="s">
        <v>145</v>
      </c>
      <c r="G75" s="48">
        <v>6</v>
      </c>
      <c r="H75" s="31">
        <v>6</v>
      </c>
      <c r="I75" s="24" t="s">
        <v>22</v>
      </c>
      <c r="J75" s="30">
        <v>3</v>
      </c>
      <c r="K75" s="82">
        <v>6.6</v>
      </c>
      <c r="L75" s="83">
        <f>SUM(G75)+H75/(H75+J75)*(K75-G75)</f>
        <v>6.3999999999999995</v>
      </c>
      <c r="M75" s="37">
        <v>2</v>
      </c>
      <c r="N75" s="98">
        <v>6.5</v>
      </c>
      <c r="O75" s="43" t="s">
        <v>166</v>
      </c>
      <c r="P75" s="37"/>
    </row>
    <row r="76" spans="1:16" ht="12.75" customHeight="1">
      <c r="A76" s="52" t="s">
        <v>28</v>
      </c>
      <c r="B76" s="91" t="s">
        <v>29</v>
      </c>
      <c r="C76" s="92">
        <v>38409</v>
      </c>
      <c r="D76" s="54"/>
      <c r="E76" s="54" t="s">
        <v>165</v>
      </c>
      <c r="F76" s="91" t="s">
        <v>145</v>
      </c>
      <c r="G76" s="48">
        <v>6.4</v>
      </c>
      <c r="H76" s="31">
        <v>2</v>
      </c>
      <c r="I76" s="24" t="s">
        <v>22</v>
      </c>
      <c r="J76" s="30">
        <v>3</v>
      </c>
      <c r="K76" s="82">
        <v>6.6</v>
      </c>
      <c r="L76" s="83">
        <f t="shared" si="2"/>
        <v>6.48</v>
      </c>
      <c r="M76" s="37">
        <v>2</v>
      </c>
      <c r="N76" s="49"/>
      <c r="O76" s="43" t="s">
        <v>166</v>
      </c>
      <c r="P76" s="37"/>
    </row>
    <row r="77" spans="1:16" ht="12.75" customHeight="1">
      <c r="A77" s="52" t="s">
        <v>28</v>
      </c>
      <c r="B77" s="91" t="s">
        <v>29</v>
      </c>
      <c r="C77" s="92">
        <v>38409</v>
      </c>
      <c r="D77" s="54"/>
      <c r="E77" s="54" t="s">
        <v>165</v>
      </c>
      <c r="F77" s="91" t="s">
        <v>145</v>
      </c>
      <c r="G77" s="48">
        <v>6</v>
      </c>
      <c r="H77" s="31">
        <v>6</v>
      </c>
      <c r="I77" s="24" t="s">
        <v>22</v>
      </c>
      <c r="J77" s="30">
        <v>5</v>
      </c>
      <c r="K77" s="82">
        <v>7</v>
      </c>
      <c r="L77" s="83">
        <f t="shared" si="2"/>
        <v>6.545454545454545</v>
      </c>
      <c r="M77" s="37">
        <v>2</v>
      </c>
      <c r="N77" s="87">
        <f>SUM(L75:L77)/3</f>
        <v>6.475151515151514</v>
      </c>
      <c r="O77" s="43" t="s">
        <v>166</v>
      </c>
      <c r="P77" s="37"/>
    </row>
    <row r="78" spans="1:16" ht="12.75" customHeight="1">
      <c r="A78" s="52"/>
      <c r="B78" s="37"/>
      <c r="C78" s="38"/>
      <c r="D78" s="54"/>
      <c r="E78" s="54"/>
      <c r="F78" s="37"/>
      <c r="G78" s="48"/>
      <c r="H78" s="31"/>
      <c r="I78" s="24" t="s">
        <v>22</v>
      </c>
      <c r="J78" s="30"/>
      <c r="K78" s="82"/>
      <c r="L78" s="83" t="e">
        <f t="shared" si="2"/>
        <v>#DIV/0!</v>
      </c>
      <c r="M78" s="37"/>
      <c r="N78" s="49"/>
      <c r="O78" s="43"/>
      <c r="P78" s="37"/>
    </row>
    <row r="79" spans="1:16" ht="12.75" customHeight="1">
      <c r="A79" s="52" t="s">
        <v>28</v>
      </c>
      <c r="B79" s="91" t="s">
        <v>29</v>
      </c>
      <c r="C79" s="92">
        <v>38417</v>
      </c>
      <c r="D79" s="54"/>
      <c r="E79" s="54" t="s">
        <v>167</v>
      </c>
      <c r="F79" s="91" t="s">
        <v>145</v>
      </c>
      <c r="G79" s="48">
        <v>6.6</v>
      </c>
      <c r="H79" s="31">
        <v>1.5</v>
      </c>
      <c r="I79" s="24" t="s">
        <v>22</v>
      </c>
      <c r="J79" s="30">
        <v>3</v>
      </c>
      <c r="K79" s="82">
        <v>7</v>
      </c>
      <c r="L79" s="83">
        <f>SUM(G79)+H79/(H79+J79)*(K79-G79)</f>
        <v>6.733333333333333</v>
      </c>
      <c r="M79" s="37">
        <v>2</v>
      </c>
      <c r="N79" s="98">
        <v>6.8</v>
      </c>
      <c r="O79" s="43">
        <v>1.4</v>
      </c>
      <c r="P79" s="37"/>
    </row>
    <row r="80" spans="1:16" ht="12.75" customHeight="1">
      <c r="A80" s="52" t="s">
        <v>28</v>
      </c>
      <c r="B80" s="91" t="s">
        <v>29</v>
      </c>
      <c r="C80" s="92">
        <v>38417</v>
      </c>
      <c r="D80" s="54"/>
      <c r="E80" s="54" t="s">
        <v>167</v>
      </c>
      <c r="F80" s="91" t="s">
        <v>145</v>
      </c>
      <c r="G80" s="48">
        <v>6.6</v>
      </c>
      <c r="H80" s="31">
        <v>2</v>
      </c>
      <c r="I80" s="24" t="s">
        <v>22</v>
      </c>
      <c r="J80" s="30">
        <v>2.5</v>
      </c>
      <c r="K80" s="82">
        <v>7</v>
      </c>
      <c r="L80" s="83">
        <f>SUM(G80)+H80/(H80+J80)*(K80-G80)</f>
        <v>6.777777777777778</v>
      </c>
      <c r="M80" s="37">
        <v>2</v>
      </c>
      <c r="N80" s="87">
        <f>SUM(L79:L80)/2</f>
        <v>6.7555555555555555</v>
      </c>
      <c r="O80" s="43">
        <v>1.4</v>
      </c>
      <c r="P80" s="37"/>
    </row>
    <row r="81" spans="1:16" ht="12.75" customHeight="1">
      <c r="A81" s="52"/>
      <c r="B81" s="37"/>
      <c r="C81" s="38"/>
      <c r="D81" s="54"/>
      <c r="E81" s="54"/>
      <c r="F81" s="37"/>
      <c r="G81" s="48"/>
      <c r="H81" s="31"/>
      <c r="I81" s="24" t="s">
        <v>22</v>
      </c>
      <c r="J81" s="30"/>
      <c r="K81" s="82"/>
      <c r="L81" s="83" t="e">
        <f t="shared" si="2"/>
        <v>#DIV/0!</v>
      </c>
      <c r="M81" s="37"/>
      <c r="N81" s="49"/>
      <c r="O81" s="43"/>
      <c r="P81" s="37"/>
    </row>
    <row r="82" spans="1:16" ht="12.75" customHeight="1">
      <c r="A82" s="52" t="s">
        <v>28</v>
      </c>
      <c r="B82" s="91" t="s">
        <v>29</v>
      </c>
      <c r="C82" s="92">
        <v>38419</v>
      </c>
      <c r="D82" s="54"/>
      <c r="E82" s="54" t="s">
        <v>168</v>
      </c>
      <c r="F82" s="91" t="s">
        <v>145</v>
      </c>
      <c r="G82" s="48">
        <v>6.6</v>
      </c>
      <c r="H82" s="31">
        <v>1</v>
      </c>
      <c r="I82" s="24" t="s">
        <v>22</v>
      </c>
      <c r="J82" s="30">
        <v>3</v>
      </c>
      <c r="K82" s="82">
        <v>7</v>
      </c>
      <c r="L82" s="83">
        <f>SUM(G82)+H82/(H82+J82)*(K82-G82)</f>
        <v>6.699999999999999</v>
      </c>
      <c r="M82" s="37">
        <v>2</v>
      </c>
      <c r="N82" s="98">
        <v>6.7</v>
      </c>
      <c r="O82" s="43">
        <v>1.3</v>
      </c>
      <c r="P82" s="37"/>
    </row>
    <row r="83" spans="1:16" ht="12.75" customHeight="1">
      <c r="A83" s="52" t="s">
        <v>28</v>
      </c>
      <c r="B83" s="91" t="s">
        <v>29</v>
      </c>
      <c r="C83" s="92">
        <v>38419</v>
      </c>
      <c r="D83" s="54"/>
      <c r="E83" s="54" t="s">
        <v>168</v>
      </c>
      <c r="F83" s="91" t="s">
        <v>145</v>
      </c>
      <c r="G83" s="48">
        <v>6.4</v>
      </c>
      <c r="H83" s="31">
        <v>3.5</v>
      </c>
      <c r="I83" s="24" t="s">
        <v>22</v>
      </c>
      <c r="J83" s="30">
        <v>3</v>
      </c>
      <c r="K83" s="82">
        <v>7</v>
      </c>
      <c r="L83" s="83">
        <f t="shared" si="2"/>
        <v>6.723076923076923</v>
      </c>
      <c r="M83" s="37">
        <v>2</v>
      </c>
      <c r="N83" s="87">
        <f>SUM(L82:L83)/2</f>
        <v>6.711538461538462</v>
      </c>
      <c r="O83" s="43">
        <v>1.3</v>
      </c>
      <c r="P83" s="37"/>
    </row>
    <row r="84" spans="1:16" ht="12.75" customHeight="1">
      <c r="A84" s="52"/>
      <c r="B84" s="37"/>
      <c r="C84" s="38"/>
      <c r="D84" s="54"/>
      <c r="E84" s="54"/>
      <c r="F84" s="37"/>
      <c r="G84" s="48"/>
      <c r="H84" s="31"/>
      <c r="I84" s="24" t="s">
        <v>22</v>
      </c>
      <c r="J84" s="30"/>
      <c r="K84" s="82"/>
      <c r="L84" s="83" t="e">
        <f t="shared" si="2"/>
        <v>#DIV/0!</v>
      </c>
      <c r="M84" s="37"/>
      <c r="N84" s="49"/>
      <c r="O84" s="43"/>
      <c r="P84" s="37"/>
    </row>
    <row r="85" spans="1:16" ht="12.75" customHeight="1">
      <c r="A85" s="52" t="s">
        <v>28</v>
      </c>
      <c r="B85" s="91" t="s">
        <v>29</v>
      </c>
      <c r="C85" s="92">
        <v>38423</v>
      </c>
      <c r="D85" s="54"/>
      <c r="E85" s="54" t="s">
        <v>169</v>
      </c>
      <c r="F85" s="91" t="s">
        <v>145</v>
      </c>
      <c r="G85" s="48">
        <v>6.4</v>
      </c>
      <c r="H85" s="31">
        <v>3</v>
      </c>
      <c r="I85" s="24" t="s">
        <v>22</v>
      </c>
      <c r="J85" s="30">
        <v>7</v>
      </c>
      <c r="K85" s="82">
        <v>7.5</v>
      </c>
      <c r="L85" s="83">
        <f>SUM(G85)+H85/(H85+J85)*(K85-G85)</f>
        <v>6.73</v>
      </c>
      <c r="M85" s="37">
        <v>2</v>
      </c>
      <c r="N85" s="98">
        <v>6.8</v>
      </c>
      <c r="O85" s="43">
        <v>0.8</v>
      </c>
      <c r="P85" s="37"/>
    </row>
    <row r="86" spans="1:16" ht="12.75" customHeight="1">
      <c r="A86" s="52" t="s">
        <v>28</v>
      </c>
      <c r="B86" s="91" t="s">
        <v>29</v>
      </c>
      <c r="C86" s="92">
        <v>38423</v>
      </c>
      <c r="D86" s="54"/>
      <c r="E86" s="54" t="s">
        <v>169</v>
      </c>
      <c r="F86" s="91" t="s">
        <v>145</v>
      </c>
      <c r="G86" s="48">
        <v>6.6</v>
      </c>
      <c r="H86" s="31">
        <v>2</v>
      </c>
      <c r="I86" s="24" t="s">
        <v>22</v>
      </c>
      <c r="J86" s="30">
        <v>1.5</v>
      </c>
      <c r="K86" s="82">
        <v>7</v>
      </c>
      <c r="L86" s="83">
        <f t="shared" si="2"/>
        <v>6.828571428571428</v>
      </c>
      <c r="M86" s="37">
        <v>2</v>
      </c>
      <c r="N86" s="49"/>
      <c r="O86" s="43">
        <v>0.8</v>
      </c>
      <c r="P86" s="37"/>
    </row>
    <row r="87" spans="1:16" s="97" customFormat="1" ht="12.75" customHeight="1">
      <c r="A87" s="52" t="s">
        <v>28</v>
      </c>
      <c r="B87" s="91" t="s">
        <v>29</v>
      </c>
      <c r="C87" s="92">
        <v>38423</v>
      </c>
      <c r="D87" s="54"/>
      <c r="E87" s="54" t="s">
        <v>169</v>
      </c>
      <c r="F87" s="91" t="s">
        <v>145</v>
      </c>
      <c r="G87" s="93">
        <v>6.6</v>
      </c>
      <c r="H87" s="94">
        <v>3</v>
      </c>
      <c r="I87" s="24" t="s">
        <v>22</v>
      </c>
      <c r="J87" s="162">
        <v>2</v>
      </c>
      <c r="K87" s="163">
        <v>7</v>
      </c>
      <c r="L87" s="164">
        <f t="shared" si="2"/>
        <v>6.84</v>
      </c>
      <c r="M87" s="95">
        <v>2</v>
      </c>
      <c r="N87" s="87">
        <f>SUM(L85:L87)/3</f>
        <v>6.7995238095238095</v>
      </c>
      <c r="O87" s="43">
        <v>0.8</v>
      </c>
      <c r="P87" s="95"/>
    </row>
    <row r="88" spans="1:16" ht="12.75" customHeight="1">
      <c r="A88" s="52"/>
      <c r="B88" s="37"/>
      <c r="C88" s="38"/>
      <c r="D88" s="54"/>
      <c r="E88" s="54"/>
      <c r="F88" s="37"/>
      <c r="G88" s="48"/>
      <c r="H88" s="31"/>
      <c r="I88" s="24" t="s">
        <v>22</v>
      </c>
      <c r="J88" s="30"/>
      <c r="K88" s="82"/>
      <c r="L88" s="83" t="e">
        <f t="shared" si="2"/>
        <v>#DIV/0!</v>
      </c>
      <c r="M88" s="37"/>
      <c r="N88" s="49"/>
      <c r="O88" s="43"/>
      <c r="P88" s="37"/>
    </row>
    <row r="89" spans="1:16" ht="12.75" customHeight="1">
      <c r="A89" s="52" t="s">
        <v>28</v>
      </c>
      <c r="B89" s="91" t="s">
        <v>29</v>
      </c>
      <c r="C89" s="92">
        <v>38429</v>
      </c>
      <c r="D89" s="54"/>
      <c r="E89" s="54" t="s">
        <v>170</v>
      </c>
      <c r="F89" s="91" t="s">
        <v>145</v>
      </c>
      <c r="G89" s="48">
        <v>6</v>
      </c>
      <c r="H89" s="31">
        <v>6</v>
      </c>
      <c r="I89" s="24" t="s">
        <v>22</v>
      </c>
      <c r="J89" s="30">
        <v>2.5</v>
      </c>
      <c r="K89" s="82">
        <v>6.6</v>
      </c>
      <c r="L89" s="83">
        <f>SUM(G89)+H89/(H89+J89)*(K89-G89)</f>
        <v>6.423529411764705</v>
      </c>
      <c r="M89" s="37">
        <v>1.5</v>
      </c>
      <c r="N89" s="98">
        <v>6.5</v>
      </c>
      <c r="O89" s="43">
        <v>1.3</v>
      </c>
      <c r="P89" s="37"/>
    </row>
    <row r="90" spans="1:16" ht="12.75" customHeight="1">
      <c r="A90" s="52" t="s">
        <v>28</v>
      </c>
      <c r="B90" s="91" t="s">
        <v>29</v>
      </c>
      <c r="C90" s="92">
        <v>38429</v>
      </c>
      <c r="D90" s="54"/>
      <c r="E90" s="54" t="s">
        <v>170</v>
      </c>
      <c r="F90" s="91" t="s">
        <v>145</v>
      </c>
      <c r="G90" s="48">
        <v>6.4</v>
      </c>
      <c r="H90" s="31">
        <v>3</v>
      </c>
      <c r="I90" s="24" t="s">
        <v>22</v>
      </c>
      <c r="J90" s="30">
        <v>2</v>
      </c>
      <c r="K90" s="82">
        <v>6.6</v>
      </c>
      <c r="L90" s="83">
        <f t="shared" si="2"/>
        <v>6.52</v>
      </c>
      <c r="M90" s="37">
        <v>1.5</v>
      </c>
      <c r="N90" s="87">
        <f>SUM(L89:L90)/2</f>
        <v>6.471764705882352</v>
      </c>
      <c r="O90" s="43">
        <v>1.3</v>
      </c>
      <c r="P90" s="37"/>
    </row>
    <row r="91" spans="1:16" ht="12.75" customHeight="1">
      <c r="A91" s="52"/>
      <c r="B91" s="37"/>
      <c r="C91" s="38"/>
      <c r="D91" s="125"/>
      <c r="E91" s="54"/>
      <c r="F91" s="37"/>
      <c r="G91" s="48"/>
      <c r="H91" s="31"/>
      <c r="I91" s="24" t="s">
        <v>22</v>
      </c>
      <c r="J91" s="30"/>
      <c r="K91" s="82"/>
      <c r="L91" s="83" t="e">
        <f t="shared" si="2"/>
        <v>#DIV/0!</v>
      </c>
      <c r="M91" s="37"/>
      <c r="N91" s="49"/>
      <c r="O91" s="43"/>
      <c r="P91" s="37"/>
    </row>
    <row r="92" spans="1:16" ht="12.75" customHeight="1">
      <c r="A92" s="52" t="s">
        <v>28</v>
      </c>
      <c r="B92" s="91" t="s">
        <v>171</v>
      </c>
      <c r="C92" s="92">
        <v>38435</v>
      </c>
      <c r="D92" s="54"/>
      <c r="E92" s="54" t="s">
        <v>172</v>
      </c>
      <c r="F92" s="91" t="s">
        <v>145</v>
      </c>
      <c r="G92" s="48">
        <v>6</v>
      </c>
      <c r="H92" s="31">
        <v>5.5</v>
      </c>
      <c r="I92" s="24" t="s">
        <v>22</v>
      </c>
      <c r="J92" s="30">
        <v>3.5</v>
      </c>
      <c r="K92" s="82">
        <v>6.6</v>
      </c>
      <c r="L92" s="83">
        <f>SUM(G92)+H92/(H92+J92)*(K92-G92)</f>
        <v>6.366666666666666</v>
      </c>
      <c r="M92" s="37">
        <v>1.5</v>
      </c>
      <c r="N92" s="98">
        <v>6.3</v>
      </c>
      <c r="O92" s="43" t="s">
        <v>150</v>
      </c>
      <c r="P92" s="37"/>
    </row>
    <row r="93" spans="1:16" ht="12.75" customHeight="1">
      <c r="A93" s="52" t="s">
        <v>28</v>
      </c>
      <c r="B93" s="91" t="s">
        <v>171</v>
      </c>
      <c r="C93" s="92">
        <v>38435</v>
      </c>
      <c r="D93" s="54"/>
      <c r="E93" s="54" t="s">
        <v>172</v>
      </c>
      <c r="F93" s="91" t="s">
        <v>145</v>
      </c>
      <c r="G93" s="48">
        <v>6</v>
      </c>
      <c r="H93" s="31">
        <v>5.5</v>
      </c>
      <c r="I93" s="24" t="s">
        <v>22</v>
      </c>
      <c r="J93" s="30">
        <v>2</v>
      </c>
      <c r="K93" s="82">
        <v>6.4</v>
      </c>
      <c r="L93" s="83">
        <f t="shared" si="2"/>
        <v>6.293333333333334</v>
      </c>
      <c r="M93" s="37">
        <v>1.5</v>
      </c>
      <c r="N93" s="87">
        <f>SUM(L92:L93)/2</f>
        <v>6.33</v>
      </c>
      <c r="O93" s="43" t="s">
        <v>150</v>
      </c>
      <c r="P93" s="37"/>
    </row>
    <row r="94" spans="1:16" ht="12.75" customHeight="1">
      <c r="A94" s="52"/>
      <c r="B94" s="37"/>
      <c r="C94" s="38"/>
      <c r="D94" s="54"/>
      <c r="E94" s="54"/>
      <c r="F94" s="37"/>
      <c r="G94" s="48"/>
      <c r="H94" s="31"/>
      <c r="I94" s="24" t="s">
        <v>22</v>
      </c>
      <c r="J94" s="30"/>
      <c r="K94" s="82"/>
      <c r="L94" s="83" t="e">
        <f t="shared" si="2"/>
        <v>#DIV/0!</v>
      </c>
      <c r="M94" s="37"/>
      <c r="N94" s="49"/>
      <c r="O94" s="43"/>
      <c r="P94" s="37"/>
    </row>
    <row r="95" spans="1:16" ht="12.75" customHeight="1">
      <c r="A95" s="52" t="s">
        <v>28</v>
      </c>
      <c r="B95" s="91" t="s">
        <v>171</v>
      </c>
      <c r="C95" s="92">
        <v>38437</v>
      </c>
      <c r="D95" s="54"/>
      <c r="E95" s="54" t="s">
        <v>173</v>
      </c>
      <c r="F95" s="91" t="s">
        <v>145</v>
      </c>
      <c r="G95" s="48">
        <v>6</v>
      </c>
      <c r="H95" s="31">
        <v>1.5</v>
      </c>
      <c r="I95" s="24" t="s">
        <v>22</v>
      </c>
      <c r="J95" s="30">
        <v>7</v>
      </c>
      <c r="K95" s="82">
        <v>6.6</v>
      </c>
      <c r="L95" s="83">
        <f>SUM(G95)+H95/(H95+J95)*(K95-G95)</f>
        <v>6.105882352941176</v>
      </c>
      <c r="M95" s="37">
        <v>1.5</v>
      </c>
      <c r="N95" s="98">
        <v>6.1</v>
      </c>
      <c r="O95" s="43">
        <v>1.5</v>
      </c>
      <c r="P95" s="37"/>
    </row>
    <row r="96" spans="1:16" ht="12.75" customHeight="1">
      <c r="A96" s="52" t="s">
        <v>28</v>
      </c>
      <c r="B96" s="91" t="s">
        <v>171</v>
      </c>
      <c r="C96" s="92">
        <v>38437</v>
      </c>
      <c r="D96" s="54"/>
      <c r="E96" s="54" t="s">
        <v>173</v>
      </c>
      <c r="F96" s="91" t="s">
        <v>145</v>
      </c>
      <c r="G96" s="48">
        <v>6</v>
      </c>
      <c r="H96" s="31">
        <v>2</v>
      </c>
      <c r="I96" s="24" t="s">
        <v>22</v>
      </c>
      <c r="J96" s="30">
        <v>3</v>
      </c>
      <c r="K96" s="82">
        <v>6.4</v>
      </c>
      <c r="L96" s="83">
        <f t="shared" si="2"/>
        <v>6.16</v>
      </c>
      <c r="M96" s="37">
        <v>1.5</v>
      </c>
      <c r="N96" s="49"/>
      <c r="O96" s="43">
        <v>1.5</v>
      </c>
      <c r="P96" s="37"/>
    </row>
    <row r="97" spans="1:16" ht="12.75" customHeight="1">
      <c r="A97" s="52" t="s">
        <v>28</v>
      </c>
      <c r="B97" s="91" t="s">
        <v>171</v>
      </c>
      <c r="C97" s="92">
        <v>38437</v>
      </c>
      <c r="D97" s="54"/>
      <c r="E97" s="54" t="s">
        <v>173</v>
      </c>
      <c r="F97" s="91" t="s">
        <v>145</v>
      </c>
      <c r="G97" s="48">
        <v>6</v>
      </c>
      <c r="H97" s="31">
        <v>2</v>
      </c>
      <c r="I97" s="24" t="s">
        <v>22</v>
      </c>
      <c r="J97" s="30">
        <v>6</v>
      </c>
      <c r="K97" s="82">
        <v>6.6</v>
      </c>
      <c r="L97" s="83">
        <f t="shared" si="2"/>
        <v>6.15</v>
      </c>
      <c r="M97" s="37">
        <v>1.5</v>
      </c>
      <c r="N97" s="87">
        <f>SUM(L95:L97)/3</f>
        <v>6.138627450980391</v>
      </c>
      <c r="O97" s="43">
        <v>1.5</v>
      </c>
      <c r="P97" s="37"/>
    </row>
    <row r="98" spans="1:16" ht="12.75" customHeight="1">
      <c r="A98" s="52"/>
      <c r="B98" s="37"/>
      <c r="C98" s="38"/>
      <c r="D98" s="54"/>
      <c r="E98" s="54"/>
      <c r="F98" s="37"/>
      <c r="G98" s="48"/>
      <c r="H98" s="31"/>
      <c r="I98" s="24" t="s">
        <v>22</v>
      </c>
      <c r="J98" s="30"/>
      <c r="K98" s="82"/>
      <c r="L98" s="83" t="e">
        <f t="shared" si="2"/>
        <v>#DIV/0!</v>
      </c>
      <c r="M98" s="37"/>
      <c r="N98" s="49"/>
      <c r="O98" s="43"/>
      <c r="P98" s="37"/>
    </row>
    <row r="99" spans="1:16" ht="12.75" customHeight="1">
      <c r="A99" s="52" t="s">
        <v>28</v>
      </c>
      <c r="B99" s="91" t="s">
        <v>29</v>
      </c>
      <c r="C99" s="92">
        <v>38451</v>
      </c>
      <c r="D99" s="54"/>
      <c r="E99" s="54" t="s">
        <v>174</v>
      </c>
      <c r="F99" s="91" t="s">
        <v>145</v>
      </c>
      <c r="G99" s="48">
        <v>5.9</v>
      </c>
      <c r="H99" s="31">
        <v>1</v>
      </c>
      <c r="I99" s="24" t="s">
        <v>22</v>
      </c>
      <c r="J99" s="30">
        <v>1</v>
      </c>
      <c r="K99" s="82">
        <v>6</v>
      </c>
      <c r="L99" s="83">
        <f aca="true" t="shared" si="3" ref="L99:L104">SUM(G99)+H99/(H99+J99)*(K99-G99)</f>
        <v>5.95</v>
      </c>
      <c r="M99" s="37">
        <v>2.5</v>
      </c>
      <c r="N99" s="98">
        <v>6</v>
      </c>
      <c r="O99" s="43" t="s">
        <v>175</v>
      </c>
      <c r="P99" s="37"/>
    </row>
    <row r="100" spans="1:16" ht="12.75" customHeight="1">
      <c r="A100" s="52"/>
      <c r="B100" s="91"/>
      <c r="C100" s="92"/>
      <c r="D100" s="54"/>
      <c r="E100" s="54"/>
      <c r="F100" s="91"/>
      <c r="G100" s="48"/>
      <c r="H100" s="31"/>
      <c r="I100" s="24" t="s">
        <v>22</v>
      </c>
      <c r="J100" s="30"/>
      <c r="K100" s="82"/>
      <c r="L100" s="83" t="e">
        <f t="shared" si="3"/>
        <v>#DIV/0!</v>
      </c>
      <c r="M100" s="37"/>
      <c r="N100" s="98"/>
      <c r="O100" s="43"/>
      <c r="P100" s="37"/>
    </row>
    <row r="101" spans="1:16" ht="12.75" customHeight="1">
      <c r="A101" s="52"/>
      <c r="B101" s="91"/>
      <c r="C101" s="92"/>
      <c r="D101" s="54"/>
      <c r="E101" s="54"/>
      <c r="F101" s="91"/>
      <c r="G101" s="48"/>
      <c r="H101" s="31"/>
      <c r="I101" s="24" t="s">
        <v>22</v>
      </c>
      <c r="J101" s="30"/>
      <c r="K101" s="82"/>
      <c r="L101" s="83" t="e">
        <f t="shared" si="3"/>
        <v>#DIV/0!</v>
      </c>
      <c r="M101" s="37"/>
      <c r="N101" s="98"/>
      <c r="O101" s="43"/>
      <c r="P101" s="37"/>
    </row>
    <row r="102" spans="1:16" ht="12.75" customHeight="1">
      <c r="A102" s="52"/>
      <c r="B102" s="91"/>
      <c r="C102" s="92"/>
      <c r="D102" s="54"/>
      <c r="E102" s="54"/>
      <c r="F102" s="91"/>
      <c r="G102" s="48"/>
      <c r="H102" s="31"/>
      <c r="I102" s="24" t="s">
        <v>22</v>
      </c>
      <c r="J102" s="30"/>
      <c r="K102" s="82"/>
      <c r="L102" s="83" t="e">
        <f t="shared" si="3"/>
        <v>#DIV/0!</v>
      </c>
      <c r="M102" s="37"/>
      <c r="N102" s="98"/>
      <c r="O102" s="43"/>
      <c r="P102" s="37"/>
    </row>
    <row r="103" spans="1:16" ht="12.75" customHeight="1">
      <c r="A103" s="52"/>
      <c r="B103" s="91"/>
      <c r="C103" s="92"/>
      <c r="D103" s="54"/>
      <c r="E103" s="54"/>
      <c r="F103" s="91"/>
      <c r="G103" s="48"/>
      <c r="H103" s="31"/>
      <c r="I103" s="24" t="s">
        <v>22</v>
      </c>
      <c r="J103" s="30"/>
      <c r="K103" s="82"/>
      <c r="L103" s="83" t="e">
        <f t="shared" si="3"/>
        <v>#DIV/0!</v>
      </c>
      <c r="M103" s="37"/>
      <c r="N103" s="98"/>
      <c r="O103" s="43"/>
      <c r="P103" s="37"/>
    </row>
    <row r="104" spans="1:16" ht="12.75" customHeight="1">
      <c r="A104" s="202">
        <v>2007</v>
      </c>
      <c r="B104" s="91"/>
      <c r="C104" s="92"/>
      <c r="D104" s="54"/>
      <c r="E104" s="54"/>
      <c r="F104" s="91"/>
      <c r="G104" s="48"/>
      <c r="H104" s="31"/>
      <c r="I104" s="24" t="s">
        <v>22</v>
      </c>
      <c r="J104" s="30"/>
      <c r="K104" s="82"/>
      <c r="L104" s="83" t="e">
        <f t="shared" si="3"/>
        <v>#DIV/0!</v>
      </c>
      <c r="M104" s="37"/>
      <c r="N104" s="98"/>
      <c r="O104" s="43"/>
      <c r="P104" s="37"/>
    </row>
    <row r="105" spans="1:16" ht="12.75" customHeight="1">
      <c r="A105" s="52"/>
      <c r="B105" s="37"/>
      <c r="C105" s="38"/>
      <c r="D105" s="54"/>
      <c r="E105" s="54"/>
      <c r="F105" s="37"/>
      <c r="G105" s="48"/>
      <c r="H105" s="31"/>
      <c r="I105" s="24" t="s">
        <v>22</v>
      </c>
      <c r="J105" s="30"/>
      <c r="K105" s="82"/>
      <c r="L105" s="83" t="e">
        <f t="shared" si="2"/>
        <v>#DIV/0!</v>
      </c>
      <c r="M105" s="37"/>
      <c r="N105" s="49"/>
      <c r="O105" s="43"/>
      <c r="P105" s="37"/>
    </row>
    <row r="106" spans="1:16" ht="12.75" customHeight="1">
      <c r="A106" s="52" t="s">
        <v>28</v>
      </c>
      <c r="B106" s="91" t="s">
        <v>29</v>
      </c>
      <c r="C106" s="92">
        <v>39088</v>
      </c>
      <c r="D106" s="54"/>
      <c r="E106" s="54" t="s">
        <v>95</v>
      </c>
      <c r="F106" s="91" t="s">
        <v>224</v>
      </c>
      <c r="G106" s="48" t="s">
        <v>225</v>
      </c>
      <c r="H106" s="31"/>
      <c r="I106" s="24" t="s">
        <v>22</v>
      </c>
      <c r="J106" s="30"/>
      <c r="K106" s="82"/>
      <c r="L106" s="83">
        <v>5.65</v>
      </c>
      <c r="M106" s="37">
        <v>2.5</v>
      </c>
      <c r="N106" s="98">
        <v>5.7</v>
      </c>
      <c r="O106" s="43" t="s">
        <v>226</v>
      </c>
      <c r="P106" s="37" t="s">
        <v>227</v>
      </c>
    </row>
    <row r="107" spans="1:16" ht="12.75" customHeight="1">
      <c r="A107" s="52"/>
      <c r="B107" s="37"/>
      <c r="C107" s="38"/>
      <c r="D107" s="54"/>
      <c r="E107" s="54"/>
      <c r="F107" s="37"/>
      <c r="G107" s="48"/>
      <c r="H107" s="31"/>
      <c r="I107" s="24" t="s">
        <v>22</v>
      </c>
      <c r="J107" s="30"/>
      <c r="K107" s="82"/>
      <c r="L107" s="83" t="e">
        <f t="shared" si="2"/>
        <v>#DIV/0!</v>
      </c>
      <c r="M107" s="37"/>
      <c r="N107" s="49"/>
      <c r="O107" s="43"/>
      <c r="P107" s="37"/>
    </row>
    <row r="108" spans="1:16" ht="12.75" customHeight="1">
      <c r="A108" s="52" t="s">
        <v>28</v>
      </c>
      <c r="B108" s="91" t="s">
        <v>29</v>
      </c>
      <c r="C108" s="92">
        <v>39095</v>
      </c>
      <c r="D108" s="54"/>
      <c r="E108" s="54" t="s">
        <v>228</v>
      </c>
      <c r="F108" s="91" t="s">
        <v>224</v>
      </c>
      <c r="G108" s="48">
        <v>6</v>
      </c>
      <c r="H108" s="31">
        <v>4</v>
      </c>
      <c r="I108" s="24" t="s">
        <v>22</v>
      </c>
      <c r="J108" s="30">
        <v>4.5</v>
      </c>
      <c r="K108" s="82">
        <v>6.6</v>
      </c>
      <c r="L108" s="83">
        <f t="shared" si="2"/>
        <v>6.2823529411764705</v>
      </c>
      <c r="M108" s="37">
        <v>2</v>
      </c>
      <c r="N108" s="98">
        <v>6.3</v>
      </c>
      <c r="O108" s="43">
        <v>1.2</v>
      </c>
      <c r="P108" s="37"/>
    </row>
    <row r="109" spans="1:16" ht="12.75" customHeight="1">
      <c r="A109" s="52" t="s">
        <v>28</v>
      </c>
      <c r="B109" s="91" t="s">
        <v>29</v>
      </c>
      <c r="C109" s="92">
        <v>39095</v>
      </c>
      <c r="D109" s="54"/>
      <c r="E109" s="54" t="s">
        <v>228</v>
      </c>
      <c r="F109" s="91" t="s">
        <v>224</v>
      </c>
      <c r="G109" s="48">
        <v>6</v>
      </c>
      <c r="H109" s="31">
        <v>4</v>
      </c>
      <c r="I109" s="24" t="s">
        <v>22</v>
      </c>
      <c r="J109" s="30">
        <v>1</v>
      </c>
      <c r="K109" s="82">
        <v>6.4</v>
      </c>
      <c r="L109" s="83">
        <f>SUM(G109)+H109/(H109+J109)*(K109-G109)</f>
        <v>6.32</v>
      </c>
      <c r="M109" s="37">
        <v>2</v>
      </c>
      <c r="N109" s="87">
        <f>SUM(L108:L109)/2</f>
        <v>6.301176470588235</v>
      </c>
      <c r="O109" s="43">
        <v>1.2</v>
      </c>
      <c r="P109" s="37"/>
    </row>
    <row r="110" spans="1:16" ht="12.75" customHeight="1">
      <c r="A110" s="52"/>
      <c r="B110" s="37"/>
      <c r="C110" s="38"/>
      <c r="D110" s="54"/>
      <c r="E110" s="54"/>
      <c r="F110" s="37"/>
      <c r="G110" s="48"/>
      <c r="H110" s="31"/>
      <c r="I110" s="24" t="s">
        <v>22</v>
      </c>
      <c r="J110" s="30"/>
      <c r="K110" s="82"/>
      <c r="L110" s="83" t="e">
        <f t="shared" si="2"/>
        <v>#DIV/0!</v>
      </c>
      <c r="M110" s="37"/>
      <c r="N110" s="49"/>
      <c r="O110" s="43"/>
      <c r="P110" s="37"/>
    </row>
    <row r="111" spans="1:16" ht="12.75" customHeight="1">
      <c r="A111" s="52" t="s">
        <v>28</v>
      </c>
      <c r="B111" s="91" t="s">
        <v>29</v>
      </c>
      <c r="C111" s="92">
        <v>39109</v>
      </c>
      <c r="D111" s="54"/>
      <c r="E111" s="54" t="s">
        <v>144</v>
      </c>
      <c r="F111" s="91" t="s">
        <v>224</v>
      </c>
      <c r="G111" s="48">
        <v>5.9</v>
      </c>
      <c r="H111" s="31">
        <v>2</v>
      </c>
      <c r="I111" s="24" t="s">
        <v>22</v>
      </c>
      <c r="J111" s="30">
        <v>2</v>
      </c>
      <c r="K111" s="82">
        <v>6</v>
      </c>
      <c r="L111" s="83">
        <f>SUM(G111)+H111/(H111+J111)*(K111-G111)</f>
        <v>5.95</v>
      </c>
      <c r="M111" s="37">
        <v>2</v>
      </c>
      <c r="N111" s="98">
        <v>6</v>
      </c>
      <c r="O111" s="43">
        <v>1.2</v>
      </c>
      <c r="P111" s="37"/>
    </row>
    <row r="112" spans="1:16" ht="12.75" customHeight="1">
      <c r="A112" s="52"/>
      <c r="B112" s="37"/>
      <c r="C112" s="38"/>
      <c r="D112" s="54"/>
      <c r="E112" s="54"/>
      <c r="F112" s="37"/>
      <c r="G112" s="48"/>
      <c r="H112" s="31"/>
      <c r="I112" s="24" t="s">
        <v>22</v>
      </c>
      <c r="J112" s="30"/>
      <c r="K112" s="82"/>
      <c r="L112" s="83" t="e">
        <f t="shared" si="2"/>
        <v>#DIV/0!</v>
      </c>
      <c r="M112" s="37"/>
      <c r="N112" s="49"/>
      <c r="O112" s="43"/>
      <c r="P112" s="37"/>
    </row>
    <row r="113" spans="1:16" ht="12.75" customHeight="1">
      <c r="A113" s="52"/>
      <c r="B113" s="37"/>
      <c r="C113" s="38"/>
      <c r="D113" s="125"/>
      <c r="E113" s="125"/>
      <c r="F113" s="37"/>
      <c r="G113" s="48"/>
      <c r="H113" s="31"/>
      <c r="I113" s="24" t="s">
        <v>22</v>
      </c>
      <c r="J113" s="30"/>
      <c r="K113" s="82"/>
      <c r="L113" s="83" t="e">
        <f t="shared" si="2"/>
        <v>#DIV/0!</v>
      </c>
      <c r="M113" s="37"/>
      <c r="N113" s="49"/>
      <c r="O113" s="43"/>
      <c r="P113" s="37"/>
    </row>
    <row r="114" spans="1:16" ht="12.75" customHeight="1">
      <c r="A114" s="52"/>
      <c r="B114" s="37"/>
      <c r="C114" s="38"/>
      <c r="D114" s="125"/>
      <c r="E114" s="125"/>
      <c r="F114" s="37"/>
      <c r="G114" s="48"/>
      <c r="H114" s="31"/>
      <c r="I114" s="24" t="s">
        <v>22</v>
      </c>
      <c r="J114" s="30"/>
      <c r="K114" s="82"/>
      <c r="L114" s="83" t="e">
        <f t="shared" si="2"/>
        <v>#DIV/0!</v>
      </c>
      <c r="M114" s="37"/>
      <c r="N114" s="49"/>
      <c r="O114" s="43"/>
      <c r="P114" s="37"/>
    </row>
    <row r="115" spans="1:16" ht="12.75" customHeight="1">
      <c r="A115" s="52"/>
      <c r="B115" s="37"/>
      <c r="C115" s="38"/>
      <c r="D115" s="125"/>
      <c r="E115" s="125"/>
      <c r="F115" s="37"/>
      <c r="G115" s="48"/>
      <c r="H115" s="31"/>
      <c r="I115" s="24" t="s">
        <v>22</v>
      </c>
      <c r="J115" s="30"/>
      <c r="K115" s="82"/>
      <c r="L115" s="83" t="e">
        <f t="shared" si="2"/>
        <v>#DIV/0!</v>
      </c>
      <c r="M115" s="37"/>
      <c r="N115" s="49"/>
      <c r="O115" s="43"/>
      <c r="P115" s="37"/>
    </row>
    <row r="116" spans="1:16" ht="12.75" customHeight="1">
      <c r="A116" s="52"/>
      <c r="B116" s="37"/>
      <c r="C116" s="38"/>
      <c r="D116" s="125"/>
      <c r="E116" s="125"/>
      <c r="F116" s="37"/>
      <c r="G116" s="48"/>
      <c r="H116" s="31"/>
      <c r="I116" s="24" t="s">
        <v>22</v>
      </c>
      <c r="J116" s="30"/>
      <c r="K116" s="82"/>
      <c r="L116" s="83" t="e">
        <f t="shared" si="2"/>
        <v>#DIV/0!</v>
      </c>
      <c r="M116" s="37"/>
      <c r="N116" s="49"/>
      <c r="O116" s="43"/>
      <c r="P116" s="37"/>
    </row>
    <row r="117" spans="1:16" ht="12.75" customHeight="1">
      <c r="A117" s="52"/>
      <c r="B117" s="37"/>
      <c r="C117" s="38"/>
      <c r="D117" s="125"/>
      <c r="E117" s="125"/>
      <c r="F117" s="37"/>
      <c r="G117" s="48"/>
      <c r="H117" s="31"/>
      <c r="I117" s="24" t="s">
        <v>22</v>
      </c>
      <c r="J117" s="30"/>
      <c r="K117" s="82"/>
      <c r="L117" s="83" t="e">
        <f t="shared" si="2"/>
        <v>#DIV/0!</v>
      </c>
      <c r="M117" s="37"/>
      <c r="N117" s="49"/>
      <c r="O117" s="43"/>
      <c r="P117" s="37"/>
    </row>
    <row r="118" spans="1:16" ht="12.75" customHeight="1">
      <c r="A118" s="52"/>
      <c r="B118" s="37"/>
      <c r="C118" s="38"/>
      <c r="D118" s="125"/>
      <c r="E118" s="125"/>
      <c r="F118" s="37"/>
      <c r="G118" s="48"/>
      <c r="H118" s="31"/>
      <c r="I118" s="24" t="s">
        <v>22</v>
      </c>
      <c r="J118" s="30"/>
      <c r="K118" s="82"/>
      <c r="L118" s="83" t="e">
        <f t="shared" si="2"/>
        <v>#DIV/0!</v>
      </c>
      <c r="M118" s="37"/>
      <c r="N118" s="49"/>
      <c r="O118" s="43"/>
      <c r="P118" s="37"/>
    </row>
    <row r="119" spans="1:16" ht="12.75" customHeight="1">
      <c r="A119" s="52"/>
      <c r="B119" s="37"/>
      <c r="C119" s="38"/>
      <c r="D119" s="54"/>
      <c r="E119" s="54"/>
      <c r="F119" s="37"/>
      <c r="G119" s="48"/>
      <c r="H119" s="31"/>
      <c r="I119" s="24" t="s">
        <v>22</v>
      </c>
      <c r="J119" s="30"/>
      <c r="K119" s="82"/>
      <c r="L119" s="83" t="e">
        <f t="shared" si="2"/>
        <v>#DIV/0!</v>
      </c>
      <c r="M119" s="37"/>
      <c r="N119" s="49"/>
      <c r="O119" s="43"/>
      <c r="P119" s="37"/>
    </row>
    <row r="120" spans="1:16" ht="12.75" customHeight="1">
      <c r="A120" s="52"/>
      <c r="B120" s="37"/>
      <c r="C120" s="38"/>
      <c r="D120" s="125"/>
      <c r="E120" s="125"/>
      <c r="F120" s="37"/>
      <c r="G120" s="48"/>
      <c r="H120" s="31"/>
      <c r="I120" s="24" t="s">
        <v>22</v>
      </c>
      <c r="J120" s="30"/>
      <c r="K120" s="82"/>
      <c r="L120" s="83" t="e">
        <f t="shared" si="2"/>
        <v>#DIV/0!</v>
      </c>
      <c r="M120" s="37"/>
      <c r="N120" s="49"/>
      <c r="O120" s="43"/>
      <c r="P120" s="37"/>
    </row>
    <row r="121" spans="1:16" ht="12.75" customHeight="1">
      <c r="A121" s="52"/>
      <c r="B121" s="37"/>
      <c r="C121" s="38"/>
      <c r="D121" s="125"/>
      <c r="E121" s="125"/>
      <c r="F121" s="37"/>
      <c r="G121" s="48"/>
      <c r="H121" s="31"/>
      <c r="I121" s="24" t="s">
        <v>22</v>
      </c>
      <c r="J121" s="30"/>
      <c r="K121" s="82"/>
      <c r="L121" s="83" t="e">
        <f aca="true" t="shared" si="4" ref="L121:L146">SUM(G121)+H121/(H121+J121)*(K121-G121)</f>
        <v>#DIV/0!</v>
      </c>
      <c r="M121" s="37"/>
      <c r="N121" s="49"/>
      <c r="O121" s="43"/>
      <c r="P121" s="37"/>
    </row>
    <row r="122" spans="1:16" ht="12.75" customHeight="1">
      <c r="A122" s="52"/>
      <c r="B122" s="37"/>
      <c r="C122" s="38"/>
      <c r="D122" s="125"/>
      <c r="E122" s="125"/>
      <c r="F122" s="37"/>
      <c r="G122" s="48"/>
      <c r="H122" s="31"/>
      <c r="I122" s="24" t="s">
        <v>22</v>
      </c>
      <c r="J122" s="30"/>
      <c r="K122" s="82"/>
      <c r="L122" s="83" t="e">
        <f t="shared" si="4"/>
        <v>#DIV/0!</v>
      </c>
      <c r="M122" s="37"/>
      <c r="N122" s="49"/>
      <c r="O122" s="43"/>
      <c r="P122" s="37"/>
    </row>
    <row r="123" spans="1:16" ht="12.75" customHeight="1">
      <c r="A123" s="52"/>
      <c r="B123" s="37"/>
      <c r="C123" s="38"/>
      <c r="D123" s="54"/>
      <c r="E123" s="54"/>
      <c r="F123" s="37"/>
      <c r="G123" s="48"/>
      <c r="H123" s="31"/>
      <c r="I123" s="24" t="s">
        <v>22</v>
      </c>
      <c r="J123" s="30"/>
      <c r="K123" s="82"/>
      <c r="L123" s="83" t="e">
        <f t="shared" si="4"/>
        <v>#DIV/0!</v>
      </c>
      <c r="M123" s="37"/>
      <c r="N123" s="49"/>
      <c r="O123" s="43"/>
      <c r="P123" s="37"/>
    </row>
    <row r="124" spans="1:16" ht="12.75" customHeight="1">
      <c r="A124" s="52"/>
      <c r="B124" s="37"/>
      <c r="C124" s="38"/>
      <c r="D124" s="125"/>
      <c r="E124" s="125"/>
      <c r="F124" s="37"/>
      <c r="G124" s="48"/>
      <c r="H124" s="31"/>
      <c r="I124" s="24" t="s">
        <v>22</v>
      </c>
      <c r="J124" s="30"/>
      <c r="K124" s="82"/>
      <c r="L124" s="83" t="e">
        <f t="shared" si="4"/>
        <v>#DIV/0!</v>
      </c>
      <c r="M124" s="37"/>
      <c r="N124" s="49"/>
      <c r="O124" s="43"/>
      <c r="P124" s="37"/>
    </row>
    <row r="125" spans="1:16" ht="12.75" customHeight="1">
      <c r="A125" s="52"/>
      <c r="B125" s="37"/>
      <c r="C125" s="38"/>
      <c r="D125" s="125"/>
      <c r="E125" s="125"/>
      <c r="F125" s="37"/>
      <c r="G125" s="48"/>
      <c r="H125" s="31"/>
      <c r="I125" s="24" t="s">
        <v>22</v>
      </c>
      <c r="J125" s="30"/>
      <c r="K125" s="82"/>
      <c r="L125" s="83" t="e">
        <f t="shared" si="4"/>
        <v>#DIV/0!</v>
      </c>
      <c r="M125" s="37"/>
      <c r="N125" s="49"/>
      <c r="O125" s="43"/>
      <c r="P125" s="37"/>
    </row>
    <row r="126" spans="1:16" ht="12.75" customHeight="1">
      <c r="A126" s="52"/>
      <c r="B126" s="37"/>
      <c r="C126" s="38"/>
      <c r="D126" s="125"/>
      <c r="E126" s="125"/>
      <c r="F126" s="37"/>
      <c r="G126" s="48"/>
      <c r="H126" s="31"/>
      <c r="I126" s="24" t="s">
        <v>22</v>
      </c>
      <c r="J126" s="30"/>
      <c r="K126" s="82"/>
      <c r="L126" s="83" t="e">
        <f t="shared" si="4"/>
        <v>#DIV/0!</v>
      </c>
      <c r="M126" s="37"/>
      <c r="N126" s="49"/>
      <c r="O126" s="43"/>
      <c r="P126" s="37"/>
    </row>
    <row r="127" spans="1:16" ht="12.75" customHeight="1">
      <c r="A127" s="52"/>
      <c r="B127" s="37"/>
      <c r="C127" s="38"/>
      <c r="D127" s="125"/>
      <c r="E127" s="125"/>
      <c r="F127" s="37"/>
      <c r="G127" s="48"/>
      <c r="H127" s="31"/>
      <c r="I127" s="24" t="s">
        <v>22</v>
      </c>
      <c r="J127" s="30"/>
      <c r="K127" s="82"/>
      <c r="L127" s="83" t="e">
        <f t="shared" si="4"/>
        <v>#DIV/0!</v>
      </c>
      <c r="M127" s="37"/>
      <c r="N127" s="49"/>
      <c r="O127" s="43"/>
      <c r="P127" s="37"/>
    </row>
    <row r="128" spans="1:16" ht="12.75" customHeight="1">
      <c r="A128" s="52"/>
      <c r="B128" s="37"/>
      <c r="C128" s="38"/>
      <c r="D128" s="125"/>
      <c r="E128" s="125"/>
      <c r="F128" s="37"/>
      <c r="G128" s="48"/>
      <c r="H128" s="31"/>
      <c r="I128" s="24" t="s">
        <v>22</v>
      </c>
      <c r="J128" s="30"/>
      <c r="K128" s="82"/>
      <c r="L128" s="83" t="e">
        <f t="shared" si="4"/>
        <v>#DIV/0!</v>
      </c>
      <c r="M128" s="37"/>
      <c r="N128" s="49"/>
      <c r="O128" s="43"/>
      <c r="P128" s="37"/>
    </row>
    <row r="129" spans="1:16" ht="12.75" customHeight="1">
      <c r="A129" s="52"/>
      <c r="B129" s="37"/>
      <c r="C129" s="38"/>
      <c r="D129" s="125"/>
      <c r="E129" s="125"/>
      <c r="F129" s="37"/>
      <c r="G129" s="48"/>
      <c r="H129" s="31"/>
      <c r="I129" s="24" t="s">
        <v>22</v>
      </c>
      <c r="J129" s="30"/>
      <c r="K129" s="82"/>
      <c r="L129" s="83" t="e">
        <f t="shared" si="4"/>
        <v>#DIV/0!</v>
      </c>
      <c r="M129" s="37"/>
      <c r="N129" s="49"/>
      <c r="O129" s="43"/>
      <c r="P129" s="37"/>
    </row>
    <row r="130" spans="1:16" ht="12.75" customHeight="1">
      <c r="A130" s="52"/>
      <c r="B130" s="37"/>
      <c r="C130" s="38"/>
      <c r="D130" s="125"/>
      <c r="E130" s="125"/>
      <c r="F130" s="37"/>
      <c r="G130" s="48"/>
      <c r="H130" s="31"/>
      <c r="I130" s="24" t="s">
        <v>22</v>
      </c>
      <c r="J130" s="30"/>
      <c r="K130" s="82"/>
      <c r="L130" s="83" t="e">
        <f t="shared" si="4"/>
        <v>#DIV/0!</v>
      </c>
      <c r="M130" s="37"/>
      <c r="N130" s="49"/>
      <c r="O130" s="43"/>
      <c r="P130" s="37"/>
    </row>
    <row r="131" spans="1:16" ht="12.75" customHeight="1">
      <c r="A131" s="52"/>
      <c r="B131" s="37"/>
      <c r="C131" s="38"/>
      <c r="D131" s="125"/>
      <c r="E131" s="125"/>
      <c r="F131" s="37"/>
      <c r="G131" s="48"/>
      <c r="H131" s="31"/>
      <c r="I131" s="24" t="s">
        <v>22</v>
      </c>
      <c r="J131" s="30"/>
      <c r="K131" s="82"/>
      <c r="L131" s="83" t="e">
        <f t="shared" si="4"/>
        <v>#DIV/0!</v>
      </c>
      <c r="M131" s="37"/>
      <c r="N131" s="49"/>
      <c r="O131" s="43"/>
      <c r="P131" s="37"/>
    </row>
    <row r="132" spans="1:16" ht="12.75" customHeight="1">
      <c r="A132" s="52"/>
      <c r="B132" s="37"/>
      <c r="C132" s="38"/>
      <c r="D132" s="125"/>
      <c r="E132" s="125"/>
      <c r="F132" s="37"/>
      <c r="G132" s="48"/>
      <c r="H132" s="31"/>
      <c r="I132" s="24" t="s">
        <v>22</v>
      </c>
      <c r="J132" s="30"/>
      <c r="K132" s="82"/>
      <c r="L132" s="83" t="e">
        <f t="shared" si="4"/>
        <v>#DIV/0!</v>
      </c>
      <c r="M132" s="37"/>
      <c r="N132" s="49"/>
      <c r="O132" s="43"/>
      <c r="P132" s="37"/>
    </row>
    <row r="133" spans="1:16" ht="12.75" customHeight="1">
      <c r="A133" s="63"/>
      <c r="B133" s="64"/>
      <c r="C133" s="65"/>
      <c r="D133" s="133"/>
      <c r="E133" s="133"/>
      <c r="F133" s="64"/>
      <c r="G133" s="66"/>
      <c r="H133" s="67"/>
      <c r="I133" s="24" t="s">
        <v>22</v>
      </c>
      <c r="J133" s="30"/>
      <c r="K133" s="82"/>
      <c r="L133" s="83" t="e">
        <f t="shared" si="4"/>
        <v>#DIV/0!</v>
      </c>
      <c r="M133" s="64"/>
      <c r="N133" s="68"/>
      <c r="O133" s="69"/>
      <c r="P133" s="64"/>
    </row>
    <row r="134" spans="1:16" ht="12.75" customHeight="1">
      <c r="A134" s="70"/>
      <c r="B134" s="64"/>
      <c r="C134" s="65"/>
      <c r="D134" s="133"/>
      <c r="E134" s="133"/>
      <c r="F134" s="64"/>
      <c r="G134" s="66"/>
      <c r="H134" s="67"/>
      <c r="I134" s="24" t="s">
        <v>22</v>
      </c>
      <c r="J134" s="30"/>
      <c r="K134" s="82"/>
      <c r="L134" s="83" t="e">
        <f t="shared" si="4"/>
        <v>#DIV/0!</v>
      </c>
      <c r="M134" s="64"/>
      <c r="N134" s="68"/>
      <c r="O134" s="69"/>
      <c r="P134" s="64"/>
    </row>
    <row r="135" spans="1:16" ht="12.75" customHeight="1">
      <c r="A135" s="52"/>
      <c r="B135" s="37"/>
      <c r="C135" s="38"/>
      <c r="D135" s="54"/>
      <c r="E135" s="54"/>
      <c r="F135" s="37"/>
      <c r="G135" s="48"/>
      <c r="H135" s="31"/>
      <c r="I135" s="24" t="s">
        <v>22</v>
      </c>
      <c r="J135" s="30"/>
      <c r="K135" s="82"/>
      <c r="L135" s="83" t="e">
        <f t="shared" si="4"/>
        <v>#DIV/0!</v>
      </c>
      <c r="M135" s="37"/>
      <c r="N135" s="49"/>
      <c r="O135" s="43"/>
      <c r="P135" s="37"/>
    </row>
    <row r="136" spans="1:16" ht="12.75" customHeight="1">
      <c r="A136" s="52"/>
      <c r="B136" s="37"/>
      <c r="C136" s="38"/>
      <c r="D136" s="54"/>
      <c r="E136" s="54"/>
      <c r="F136" s="37"/>
      <c r="G136" s="48"/>
      <c r="H136" s="31"/>
      <c r="I136" s="24" t="s">
        <v>22</v>
      </c>
      <c r="J136" s="30"/>
      <c r="K136" s="82"/>
      <c r="L136" s="83" t="e">
        <f t="shared" si="4"/>
        <v>#DIV/0!</v>
      </c>
      <c r="M136" s="37"/>
      <c r="N136" s="49"/>
      <c r="O136" s="43"/>
      <c r="P136" s="37"/>
    </row>
    <row r="137" spans="1:16" ht="12.75" customHeight="1">
      <c r="A137" s="52"/>
      <c r="B137" s="37"/>
      <c r="C137" s="38"/>
      <c r="D137" s="54"/>
      <c r="E137" s="54"/>
      <c r="F137" s="37"/>
      <c r="G137" s="48"/>
      <c r="H137" s="31"/>
      <c r="I137" s="24" t="s">
        <v>22</v>
      </c>
      <c r="J137" s="30"/>
      <c r="K137" s="82"/>
      <c r="L137" s="83" t="e">
        <f t="shared" si="4"/>
        <v>#DIV/0!</v>
      </c>
      <c r="M137" s="37"/>
      <c r="N137" s="49"/>
      <c r="O137" s="43"/>
      <c r="P137" s="37"/>
    </row>
    <row r="138" spans="1:16" ht="12.75" customHeight="1">
      <c r="A138" s="52"/>
      <c r="B138" s="37"/>
      <c r="C138" s="38"/>
      <c r="D138" s="54"/>
      <c r="E138" s="54"/>
      <c r="F138" s="37"/>
      <c r="G138" s="48"/>
      <c r="H138" s="31"/>
      <c r="I138" s="24" t="s">
        <v>22</v>
      </c>
      <c r="J138" s="30"/>
      <c r="K138" s="82"/>
      <c r="L138" s="83" t="e">
        <f t="shared" si="4"/>
        <v>#DIV/0!</v>
      </c>
      <c r="M138" s="37"/>
      <c r="N138" s="49"/>
      <c r="O138" s="43"/>
      <c r="P138" s="37"/>
    </row>
    <row r="139" spans="1:16" ht="12.75" customHeight="1">
      <c r="A139" s="52"/>
      <c r="B139" s="37"/>
      <c r="C139" s="38"/>
      <c r="D139" s="54"/>
      <c r="E139" s="54"/>
      <c r="F139" s="37"/>
      <c r="G139" s="48"/>
      <c r="H139" s="31"/>
      <c r="I139" s="24" t="s">
        <v>22</v>
      </c>
      <c r="J139" s="30"/>
      <c r="K139" s="82"/>
      <c r="L139" s="83" t="e">
        <f t="shared" si="4"/>
        <v>#DIV/0!</v>
      </c>
      <c r="M139" s="37"/>
      <c r="N139" s="49"/>
      <c r="O139" s="43"/>
      <c r="P139" s="37"/>
    </row>
    <row r="140" spans="1:16" ht="12.75" customHeight="1">
      <c r="A140" s="52"/>
      <c r="B140" s="37"/>
      <c r="C140" s="38"/>
      <c r="D140" s="54"/>
      <c r="E140" s="54"/>
      <c r="F140" s="37"/>
      <c r="G140" s="48"/>
      <c r="H140" s="31"/>
      <c r="I140" s="24" t="s">
        <v>22</v>
      </c>
      <c r="J140" s="30"/>
      <c r="K140" s="82"/>
      <c r="L140" s="83" t="e">
        <f t="shared" si="4"/>
        <v>#DIV/0!</v>
      </c>
      <c r="M140" s="37"/>
      <c r="N140" s="49"/>
      <c r="O140" s="43"/>
      <c r="P140" s="37"/>
    </row>
    <row r="141" spans="1:16" ht="12.75" customHeight="1">
      <c r="A141" s="52"/>
      <c r="B141" s="37"/>
      <c r="C141" s="38"/>
      <c r="D141" s="54"/>
      <c r="E141" s="54"/>
      <c r="F141" s="37"/>
      <c r="G141" s="48"/>
      <c r="H141" s="31"/>
      <c r="I141" s="24" t="s">
        <v>22</v>
      </c>
      <c r="J141" s="30"/>
      <c r="K141" s="82"/>
      <c r="L141" s="83" t="e">
        <f t="shared" si="4"/>
        <v>#DIV/0!</v>
      </c>
      <c r="M141" s="37"/>
      <c r="N141" s="49"/>
      <c r="O141" s="43"/>
      <c r="P141" s="37"/>
    </row>
    <row r="142" spans="1:16" ht="12.75" customHeight="1">
      <c r="A142" s="71"/>
      <c r="B142" s="72"/>
      <c r="C142" s="73"/>
      <c r="D142" s="134"/>
      <c r="E142" s="134"/>
      <c r="F142" s="72"/>
      <c r="G142" s="74"/>
      <c r="H142" s="75"/>
      <c r="I142" s="24" t="s">
        <v>22</v>
      </c>
      <c r="J142" s="30"/>
      <c r="K142" s="82"/>
      <c r="L142" s="83" t="e">
        <f t="shared" si="4"/>
        <v>#DIV/0!</v>
      </c>
      <c r="M142" s="72"/>
      <c r="N142" s="76"/>
      <c r="O142" s="77"/>
      <c r="P142" s="56"/>
    </row>
    <row r="143" spans="1:16" ht="12.75" customHeight="1">
      <c r="A143" s="52"/>
      <c r="B143" s="37"/>
      <c r="C143" s="38"/>
      <c r="D143" s="54"/>
      <c r="E143" s="54"/>
      <c r="F143" s="37"/>
      <c r="G143" s="48"/>
      <c r="H143" s="31"/>
      <c r="I143" s="24" t="s">
        <v>22</v>
      </c>
      <c r="J143" s="30"/>
      <c r="K143" s="82"/>
      <c r="L143" s="83" t="e">
        <f t="shared" si="4"/>
        <v>#DIV/0!</v>
      </c>
      <c r="M143" s="37"/>
      <c r="N143" s="49"/>
      <c r="O143" s="43"/>
      <c r="P143" s="37"/>
    </row>
    <row r="144" spans="1:16" ht="12.75" customHeight="1">
      <c r="A144" s="52"/>
      <c r="B144" s="37"/>
      <c r="C144" s="38"/>
      <c r="D144" s="54"/>
      <c r="E144" s="54"/>
      <c r="F144" s="37"/>
      <c r="G144" s="48"/>
      <c r="H144" s="31"/>
      <c r="I144" s="24" t="s">
        <v>22</v>
      </c>
      <c r="J144" s="30"/>
      <c r="K144" s="82"/>
      <c r="L144" s="83" t="e">
        <f t="shared" si="4"/>
        <v>#DIV/0!</v>
      </c>
      <c r="M144" s="37"/>
      <c r="N144" s="49"/>
      <c r="O144" s="43"/>
      <c r="P144" s="37"/>
    </row>
    <row r="145" spans="1:16" ht="12.75" customHeight="1">
      <c r="A145" s="52"/>
      <c r="B145" s="37"/>
      <c r="C145" s="38"/>
      <c r="D145" s="54"/>
      <c r="E145" s="54"/>
      <c r="F145" s="37"/>
      <c r="G145" s="48"/>
      <c r="H145" s="31"/>
      <c r="I145" s="24" t="s">
        <v>22</v>
      </c>
      <c r="J145" s="30"/>
      <c r="K145" s="82"/>
      <c r="L145" s="83" t="e">
        <f t="shared" si="4"/>
        <v>#DIV/0!</v>
      </c>
      <c r="M145" s="37"/>
      <c r="N145" s="49"/>
      <c r="O145" s="43"/>
      <c r="P145" s="37"/>
    </row>
    <row r="146" spans="1:16" ht="12.75" customHeight="1">
      <c r="A146" s="52"/>
      <c r="B146" s="37"/>
      <c r="C146" s="38"/>
      <c r="D146" s="54"/>
      <c r="E146" s="54"/>
      <c r="F146" s="37"/>
      <c r="G146" s="48"/>
      <c r="H146" s="31"/>
      <c r="I146" s="24" t="s">
        <v>22</v>
      </c>
      <c r="J146" s="30"/>
      <c r="K146" s="82"/>
      <c r="L146" s="83" t="e">
        <f t="shared" si="4"/>
        <v>#DIV/0!</v>
      </c>
      <c r="M146" s="37"/>
      <c r="N146" s="49"/>
      <c r="O146" s="43"/>
      <c r="P146" s="37"/>
    </row>
    <row r="147" spans="1:16" ht="12.75" customHeight="1">
      <c r="A147" s="52"/>
      <c r="B147" s="37"/>
      <c r="C147" s="38"/>
      <c r="D147" s="54"/>
      <c r="E147" s="54"/>
      <c r="F147" s="37"/>
      <c r="G147" s="48"/>
      <c r="H147" s="31"/>
      <c r="I147" s="23" t="s">
        <v>22</v>
      </c>
      <c r="J147" s="30"/>
      <c r="K147" s="82"/>
      <c r="L147" s="83" t="e">
        <f>SUM(G147)+H147/(H147+J147)*(K147-G147)</f>
        <v>#DIV/0!</v>
      </c>
      <c r="M147" s="37"/>
      <c r="N147" s="49"/>
      <c r="O147" s="43"/>
      <c r="P147" s="37"/>
    </row>
    <row r="148" spans="1:16" ht="12.75" customHeight="1">
      <c r="A148" s="52"/>
      <c r="B148" s="37"/>
      <c r="C148" s="38"/>
      <c r="D148" s="54"/>
      <c r="E148" s="54"/>
      <c r="F148" s="37"/>
      <c r="G148" s="48"/>
      <c r="H148" s="31"/>
      <c r="I148" s="23" t="s">
        <v>22</v>
      </c>
      <c r="J148" s="30"/>
      <c r="K148" s="82"/>
      <c r="L148" s="83" t="e">
        <f>SUM(G148)+H148/(H148+J148)*(K148-G148)</f>
        <v>#DIV/0!</v>
      </c>
      <c r="M148" s="37"/>
      <c r="N148" s="49"/>
      <c r="O148" s="43"/>
      <c r="P148" s="37"/>
    </row>
    <row r="149" spans="1:16" ht="12.75" customHeight="1">
      <c r="A149" s="52"/>
      <c r="B149" s="37"/>
      <c r="C149" s="38"/>
      <c r="D149" s="54"/>
      <c r="E149" s="54"/>
      <c r="F149" s="37"/>
      <c r="G149" s="48"/>
      <c r="H149" s="31"/>
      <c r="I149" s="23" t="s">
        <v>22</v>
      </c>
      <c r="J149" s="30"/>
      <c r="K149" s="82"/>
      <c r="L149" s="83" t="e">
        <f>SUM(G149)+H149/(H149+J149)*(K149-G149)</f>
        <v>#DIV/0!</v>
      </c>
      <c r="M149" s="37"/>
      <c r="N149" s="49"/>
      <c r="O149" s="43"/>
      <c r="P149" s="37"/>
    </row>
    <row r="150" spans="1:16" ht="12.75" customHeight="1">
      <c r="A150" s="52"/>
      <c r="B150" s="37"/>
      <c r="C150" s="38"/>
      <c r="D150" s="54"/>
      <c r="E150" s="54"/>
      <c r="F150" s="37"/>
      <c r="G150" s="48"/>
      <c r="H150" s="31"/>
      <c r="I150" s="23" t="s">
        <v>22</v>
      </c>
      <c r="J150" s="30"/>
      <c r="K150" s="82"/>
      <c r="L150" s="83" t="e">
        <f>SUM(G150)+H150/(H150+J150)*(K150-G150)</f>
        <v>#DIV/0!</v>
      </c>
      <c r="M150" s="37"/>
      <c r="N150" s="49"/>
      <c r="O150" s="43"/>
      <c r="P150" s="37"/>
    </row>
    <row r="151" spans="1:16" ht="12.75" customHeight="1">
      <c r="A151" s="36"/>
      <c r="B151" s="37"/>
      <c r="C151" s="38"/>
      <c r="D151" s="54"/>
      <c r="E151" s="54"/>
      <c r="F151" s="37"/>
      <c r="G151" s="48"/>
      <c r="H151" s="31"/>
      <c r="I151" s="23" t="s">
        <v>22</v>
      </c>
      <c r="J151" s="37"/>
      <c r="K151" s="39"/>
      <c r="L151" s="40" t="e">
        <f>SUM(G151)+H151/(H151+J151)*(K151-G151)</f>
        <v>#DIV/0!</v>
      </c>
      <c r="M151" s="37"/>
      <c r="N151" s="41"/>
      <c r="O151" s="42"/>
      <c r="P151" s="37"/>
    </row>
    <row r="152" ht="12.75" customHeight="1">
      <c r="L152" s="2"/>
    </row>
    <row r="153" spans="1:14" s="45" customFormat="1" ht="12.75" customHeight="1">
      <c r="A153" s="44" t="s">
        <v>32</v>
      </c>
      <c r="D153" s="135"/>
      <c r="E153" s="135"/>
      <c r="K153" s="46"/>
      <c r="N153" s="20"/>
    </row>
    <row r="154" spans="4:14" s="45" customFormat="1" ht="12.75" customHeight="1">
      <c r="D154" s="135"/>
      <c r="E154" s="135"/>
      <c r="K154" s="46"/>
      <c r="N154" s="20"/>
    </row>
    <row r="155" spans="1:14" s="16" customFormat="1" ht="12.75" customHeight="1">
      <c r="A155" s="47" t="s">
        <v>33</v>
      </c>
      <c r="D155" s="136"/>
      <c r="E155" s="136"/>
      <c r="K155" s="20"/>
      <c r="N155" s="20"/>
    </row>
    <row r="156" spans="1:14" s="16" customFormat="1" ht="12.75" customHeight="1">
      <c r="A156" s="47" t="s">
        <v>34</v>
      </c>
      <c r="D156" s="136"/>
      <c r="E156" s="136"/>
      <c r="K156" s="20"/>
      <c r="N156" s="20"/>
    </row>
    <row r="157" spans="1:14" s="16" customFormat="1" ht="12.75" customHeight="1">
      <c r="A157" s="47"/>
      <c r="D157" s="136"/>
      <c r="E157" s="136"/>
      <c r="K157" s="20"/>
      <c r="N157" s="20"/>
    </row>
    <row r="158" spans="1:14" s="16" customFormat="1" ht="12.75" customHeight="1">
      <c r="A158" s="47" t="s">
        <v>35</v>
      </c>
      <c r="D158" s="136"/>
      <c r="E158" s="136"/>
      <c r="K158" s="20"/>
      <c r="N158" s="20"/>
    </row>
    <row r="159" spans="1:14" s="16" customFormat="1" ht="12.75" customHeight="1">
      <c r="A159" s="47" t="s">
        <v>36</v>
      </c>
      <c r="D159" s="136"/>
      <c r="E159" s="136"/>
      <c r="K159" s="20"/>
      <c r="N159" s="20"/>
    </row>
    <row r="160" spans="1:14" s="16" customFormat="1" ht="12.75" customHeight="1">
      <c r="A160" s="47" t="s">
        <v>37</v>
      </c>
      <c r="D160" s="136"/>
      <c r="E160" s="136"/>
      <c r="K160" s="20"/>
      <c r="N160" s="20"/>
    </row>
    <row r="161" spans="1:14" s="16" customFormat="1" ht="12.75" customHeight="1">
      <c r="A161" s="47" t="s">
        <v>38</v>
      </c>
      <c r="D161" s="136"/>
      <c r="E161" s="136"/>
      <c r="K161" s="20"/>
      <c r="N161" s="20"/>
    </row>
    <row r="162" spans="4:14" s="16" customFormat="1" ht="12.75" customHeight="1">
      <c r="D162" s="136"/>
      <c r="E162" s="136"/>
      <c r="K162" s="20"/>
      <c r="N162" s="20"/>
    </row>
    <row r="163" spans="1:14" s="16" customFormat="1" ht="12.75" customHeight="1">
      <c r="A163" s="47" t="s">
        <v>39</v>
      </c>
      <c r="B163" s="47" t="s">
        <v>40</v>
      </c>
      <c r="D163" s="136"/>
      <c r="E163" s="136"/>
      <c r="K163" s="20"/>
      <c r="N163" s="20"/>
    </row>
    <row r="164" spans="1:14" s="16" customFormat="1" ht="12.75" customHeight="1">
      <c r="A164" s="16" t="s">
        <v>41</v>
      </c>
      <c r="B164" s="16" t="s">
        <v>42</v>
      </c>
      <c r="D164" s="136"/>
      <c r="E164" s="136"/>
      <c r="K164" s="20"/>
      <c r="N164" s="20"/>
    </row>
    <row r="165" spans="1:14" s="16" customFormat="1" ht="12.75" customHeight="1">
      <c r="A165" s="16" t="s">
        <v>43</v>
      </c>
      <c r="B165" s="16" t="s">
        <v>44</v>
      </c>
      <c r="D165" s="136"/>
      <c r="E165" s="136"/>
      <c r="K165" s="20"/>
      <c r="N165" s="20"/>
    </row>
    <row r="166" spans="1:14" s="16" customFormat="1" ht="12.75" customHeight="1">
      <c r="A166" s="16" t="s">
        <v>45</v>
      </c>
      <c r="B166" s="47" t="s">
        <v>46</v>
      </c>
      <c r="D166" s="136"/>
      <c r="E166" s="136"/>
      <c r="K166" s="20"/>
      <c r="N166" s="20"/>
    </row>
    <row r="167" spans="1:14" s="16" customFormat="1" ht="12.75" customHeight="1">
      <c r="A167" s="16" t="s">
        <v>47</v>
      </c>
      <c r="B167" s="47" t="s">
        <v>48</v>
      </c>
      <c r="D167" s="136"/>
      <c r="E167" s="136"/>
      <c r="K167" s="20"/>
      <c r="N167" s="20"/>
    </row>
    <row r="168" spans="4:14" s="16" customFormat="1" ht="12.75" customHeight="1">
      <c r="D168" s="136"/>
      <c r="E168" s="136"/>
      <c r="K168" s="20"/>
      <c r="N168" s="20"/>
    </row>
    <row r="169" spans="1:14" s="16" customFormat="1" ht="12.75" customHeight="1">
      <c r="A169" s="47" t="s">
        <v>49</v>
      </c>
      <c r="D169" s="136"/>
      <c r="E169" s="136"/>
      <c r="K169" s="20"/>
      <c r="N169" s="20"/>
    </row>
    <row r="170" spans="1:14" s="16" customFormat="1" ht="12.75" customHeight="1">
      <c r="A170" s="47" t="s">
        <v>50</v>
      </c>
      <c r="D170" s="136"/>
      <c r="E170" s="136"/>
      <c r="K170" s="20"/>
      <c r="N170" s="20"/>
    </row>
    <row r="171" spans="4:14" s="16" customFormat="1" ht="12.75" customHeight="1">
      <c r="D171" s="136"/>
      <c r="E171" s="136"/>
      <c r="K171" s="20"/>
      <c r="N171" s="20"/>
    </row>
    <row r="172" spans="1:14" s="16" customFormat="1" ht="12.75" customHeight="1">
      <c r="A172" s="47" t="s">
        <v>51</v>
      </c>
      <c r="D172" s="136"/>
      <c r="E172" s="136"/>
      <c r="K172" s="20"/>
      <c r="N172" s="20"/>
    </row>
    <row r="173" spans="1:14" s="16" customFormat="1" ht="12.75" customHeight="1">
      <c r="A173" s="47" t="s">
        <v>52</v>
      </c>
      <c r="D173" s="136"/>
      <c r="E173" s="136"/>
      <c r="K173" s="20"/>
      <c r="N173" s="20"/>
    </row>
    <row r="174" spans="1:14" s="16" customFormat="1" ht="12.75" customHeight="1">
      <c r="A174" s="47" t="s">
        <v>53</v>
      </c>
      <c r="D174" s="136"/>
      <c r="E174" s="136"/>
      <c r="K174" s="20"/>
      <c r="N174" s="20"/>
    </row>
    <row r="175" spans="4:14" s="16" customFormat="1" ht="12.75" customHeight="1">
      <c r="D175" s="136"/>
      <c r="E175" s="136"/>
      <c r="K175" s="20"/>
      <c r="N175" s="20"/>
    </row>
    <row r="176" spans="1:14" s="16" customFormat="1" ht="12.75" customHeight="1">
      <c r="A176" s="16" t="s">
        <v>54</v>
      </c>
      <c r="D176" s="136"/>
      <c r="E176" s="136"/>
      <c r="K176" s="20"/>
      <c r="N176" s="20"/>
    </row>
    <row r="177" spans="4:14" s="16" customFormat="1" ht="12.75" customHeight="1">
      <c r="D177" s="136"/>
      <c r="E177" s="136"/>
      <c r="K177" s="20"/>
      <c r="N177" s="20"/>
    </row>
    <row r="178" spans="1:14" s="16" customFormat="1" ht="12.75" customHeight="1">
      <c r="A178" s="47" t="s">
        <v>55</v>
      </c>
      <c r="D178" s="136"/>
      <c r="E178" s="136"/>
      <c r="K178" s="20"/>
      <c r="N178" s="20"/>
    </row>
    <row r="179" spans="4:14" s="16" customFormat="1" ht="12.75" customHeight="1">
      <c r="D179" s="136"/>
      <c r="E179" s="136"/>
      <c r="K179" s="20"/>
      <c r="N179" s="20"/>
    </row>
    <row r="180" spans="1:14" s="16" customFormat="1" ht="12.75" customHeight="1">
      <c r="A180" s="47" t="s">
        <v>56</v>
      </c>
      <c r="D180" s="136"/>
      <c r="E180" s="136"/>
      <c r="K180" s="20"/>
      <c r="N180" s="20"/>
    </row>
  </sheetData>
  <printOptions/>
  <pageMargins left="0.75" right="0.75" top="1" bottom="1" header="0" footer="0"/>
  <pageSetup orientation="portrait" paperSize="9" r:id="rId1"/>
</worksheet>
</file>

<file path=xl/worksheets/sheet3.xml><?xml version="1.0" encoding="utf-8"?>
<worksheet xmlns="http://schemas.openxmlformats.org/spreadsheetml/2006/main" xmlns:r="http://schemas.openxmlformats.org/officeDocument/2006/relationships">
  <dimension ref="C1:AJ365"/>
  <sheetViews>
    <sheetView workbookViewId="0" topLeftCell="H1">
      <selection activeCell="K41" sqref="K41"/>
    </sheetView>
  </sheetViews>
  <sheetFormatPr defaultColWidth="11.421875" defaultRowHeight="12.75"/>
  <cols>
    <col min="3" max="3" width="11.421875" style="51" customWidth="1"/>
    <col min="4" max="4" width="10.421875" style="141" customWidth="1"/>
    <col min="5" max="5" width="13.421875" style="115" customWidth="1"/>
    <col min="6" max="6" width="11.421875" style="51" customWidth="1"/>
    <col min="8" max="8" width="13.140625" style="0" customWidth="1"/>
    <col min="22" max="24" width="11.421875" style="2" customWidth="1"/>
    <col min="27" max="27" width="11.421875" style="140" customWidth="1"/>
    <col min="28" max="31" width="11.421875" style="85" customWidth="1"/>
  </cols>
  <sheetData>
    <row r="1" spans="3:31" s="150" customFormat="1" ht="12.75">
      <c r="C1" s="151"/>
      <c r="D1" s="152"/>
      <c r="E1" s="78"/>
      <c r="F1" s="151"/>
      <c r="V1" s="161"/>
      <c r="W1" s="161"/>
      <c r="X1" s="161"/>
      <c r="AA1" s="155"/>
      <c r="AB1" s="156"/>
      <c r="AC1" s="156"/>
      <c r="AD1" s="156"/>
      <c r="AE1" s="156"/>
    </row>
    <row r="2" spans="3:31" s="150" customFormat="1" ht="12.75">
      <c r="C2" s="151"/>
      <c r="D2" s="152"/>
      <c r="E2" s="78"/>
      <c r="F2" s="151"/>
      <c r="V2" s="161"/>
      <c r="W2" s="161"/>
      <c r="X2" s="161"/>
      <c r="AA2" s="155"/>
      <c r="AB2" s="156"/>
      <c r="AC2" s="156"/>
      <c r="AD2" s="156"/>
      <c r="AE2" s="156"/>
    </row>
    <row r="3" spans="3:31" s="150" customFormat="1" ht="12.75">
      <c r="C3" s="151"/>
      <c r="D3" s="152"/>
      <c r="E3" s="78"/>
      <c r="F3" s="151"/>
      <c r="V3" s="161"/>
      <c r="W3" s="161"/>
      <c r="X3" s="161"/>
      <c r="AA3" s="155"/>
      <c r="AB3" s="156"/>
      <c r="AC3" s="156"/>
      <c r="AD3" s="156"/>
      <c r="AE3" s="156"/>
    </row>
    <row r="4" spans="3:31" s="150" customFormat="1" ht="12.75">
      <c r="C4" s="151"/>
      <c r="D4" s="152"/>
      <c r="E4" s="78"/>
      <c r="F4" s="151"/>
      <c r="V4" s="161"/>
      <c r="W4" s="161"/>
      <c r="X4" s="161"/>
      <c r="AA4" s="155"/>
      <c r="AB4" s="156"/>
      <c r="AC4" s="156"/>
      <c r="AD4" s="156"/>
      <c r="AE4" s="156"/>
    </row>
    <row r="5" spans="3:31" s="150" customFormat="1" ht="12.75">
      <c r="C5" s="151"/>
      <c r="D5" s="152"/>
      <c r="E5" s="78"/>
      <c r="F5" s="151"/>
      <c r="L5" s="201" t="s">
        <v>219</v>
      </c>
      <c r="V5" s="161"/>
      <c r="W5" s="161"/>
      <c r="X5" s="161"/>
      <c r="AA5" s="155"/>
      <c r="AB5" s="156"/>
      <c r="AC5" s="156"/>
      <c r="AD5" s="156"/>
      <c r="AE5" s="156"/>
    </row>
    <row r="6" spans="3:36" s="150" customFormat="1" ht="12.75">
      <c r="C6" s="151"/>
      <c r="D6" s="157" t="s">
        <v>16</v>
      </c>
      <c r="E6" s="158" t="s">
        <v>104</v>
      </c>
      <c r="F6" s="151" t="s">
        <v>67</v>
      </c>
      <c r="G6" s="153" t="s">
        <v>105</v>
      </c>
      <c r="H6" s="153" t="s">
        <v>106</v>
      </c>
      <c r="I6" s="153" t="s">
        <v>68</v>
      </c>
      <c r="V6" s="161"/>
      <c r="W6" s="161"/>
      <c r="X6" s="161"/>
      <c r="Y6" s="151"/>
      <c r="Z6" s="159" t="s">
        <v>16</v>
      </c>
      <c r="AA6" s="160">
        <v>1</v>
      </c>
      <c r="AB6" s="160">
        <v>2</v>
      </c>
      <c r="AC6" s="160">
        <v>3</v>
      </c>
      <c r="AD6" s="160">
        <v>4</v>
      </c>
      <c r="AE6" s="160">
        <v>5</v>
      </c>
      <c r="AF6" s="158" t="s">
        <v>104</v>
      </c>
      <c r="AG6" s="151" t="s">
        <v>67</v>
      </c>
      <c r="AH6" s="153" t="s">
        <v>105</v>
      </c>
      <c r="AI6" s="153" t="s">
        <v>106</v>
      </c>
      <c r="AJ6" s="153" t="s">
        <v>68</v>
      </c>
    </row>
    <row r="7" spans="3:34" s="150" customFormat="1" ht="12.75">
      <c r="C7" s="151">
        <v>1</v>
      </c>
      <c r="D7" s="152">
        <v>37950</v>
      </c>
      <c r="E7" s="78">
        <v>5.92</v>
      </c>
      <c r="F7" s="151">
        <v>2</v>
      </c>
      <c r="G7" s="150" t="s">
        <v>57</v>
      </c>
      <c r="V7" s="161"/>
      <c r="W7" s="161"/>
      <c r="X7" s="161"/>
      <c r="Y7" s="151">
        <v>1</v>
      </c>
      <c r="Z7" s="154">
        <v>37950</v>
      </c>
      <c r="AA7" s="78">
        <v>5.92</v>
      </c>
      <c r="AB7" s="78"/>
      <c r="AC7" s="78"/>
      <c r="AD7" s="78"/>
      <c r="AE7" s="78"/>
      <c r="AF7" s="78">
        <v>5.92</v>
      </c>
      <c r="AG7" s="151">
        <v>2</v>
      </c>
      <c r="AH7" s="150" t="s">
        <v>57</v>
      </c>
    </row>
    <row r="8" spans="3:34" s="150" customFormat="1" ht="12.75">
      <c r="C8" s="151">
        <f>SUM(C7)+1</f>
        <v>2</v>
      </c>
      <c r="D8" s="152">
        <v>37958</v>
      </c>
      <c r="E8" s="78">
        <v>6.13</v>
      </c>
      <c r="F8" s="151">
        <v>4</v>
      </c>
      <c r="G8" s="150" t="s">
        <v>57</v>
      </c>
      <c r="V8" s="161"/>
      <c r="W8" s="161"/>
      <c r="X8" s="161"/>
      <c r="Y8" s="151">
        <f aca="true" t="shared" si="0" ref="Y8:Y24">SUM(Y7)+1</f>
        <v>2</v>
      </c>
      <c r="Z8" s="154">
        <v>37958</v>
      </c>
      <c r="AA8" s="78">
        <v>6.13</v>
      </c>
      <c r="AB8" s="78"/>
      <c r="AC8" s="78"/>
      <c r="AD8" s="78"/>
      <c r="AE8" s="78"/>
      <c r="AF8" s="78">
        <v>6.13</v>
      </c>
      <c r="AG8" s="151">
        <v>4</v>
      </c>
      <c r="AH8" s="150" t="s">
        <v>57</v>
      </c>
    </row>
    <row r="9" spans="3:34" s="150" customFormat="1" ht="12.75">
      <c r="C9" s="151">
        <f aca="true" t="shared" si="1" ref="C9:C91">SUM(C8)+1</f>
        <v>3</v>
      </c>
      <c r="D9" s="152">
        <v>37965</v>
      </c>
      <c r="E9" s="78">
        <v>7.04</v>
      </c>
      <c r="F9" s="151">
        <v>3</v>
      </c>
      <c r="G9" s="150" t="s">
        <v>57</v>
      </c>
      <c r="V9" s="161"/>
      <c r="W9" s="161"/>
      <c r="X9" s="161"/>
      <c r="Y9" s="151">
        <f t="shared" si="0"/>
        <v>3</v>
      </c>
      <c r="Z9" s="154">
        <v>37965</v>
      </c>
      <c r="AA9" s="78">
        <v>7.04</v>
      </c>
      <c r="AB9" s="78"/>
      <c r="AC9" s="78"/>
      <c r="AD9" s="78"/>
      <c r="AE9" s="78"/>
      <c r="AF9" s="78">
        <v>7.04</v>
      </c>
      <c r="AG9" s="151">
        <v>3</v>
      </c>
      <c r="AH9" s="150" t="s">
        <v>57</v>
      </c>
    </row>
    <row r="10" spans="3:36" s="150" customFormat="1" ht="12.75">
      <c r="C10" s="151">
        <f t="shared" si="1"/>
        <v>4</v>
      </c>
      <c r="D10" s="152">
        <v>37970</v>
      </c>
      <c r="E10" s="78"/>
      <c r="F10" s="153">
        <v>3</v>
      </c>
      <c r="G10" s="150" t="s">
        <v>57</v>
      </c>
      <c r="H10" s="150">
        <v>3</v>
      </c>
      <c r="I10" s="150">
        <v>5.69</v>
      </c>
      <c r="V10" s="161"/>
      <c r="W10" s="161"/>
      <c r="X10" s="161"/>
      <c r="Y10" s="151">
        <f t="shared" si="0"/>
        <v>4</v>
      </c>
      <c r="Z10" s="154">
        <v>37970</v>
      </c>
      <c r="AA10" s="78"/>
      <c r="AB10" s="78"/>
      <c r="AC10" s="78"/>
      <c r="AD10" s="78"/>
      <c r="AE10" s="78"/>
      <c r="AF10" s="78">
        <v>5.69</v>
      </c>
      <c r="AG10" s="153">
        <v>3</v>
      </c>
      <c r="AH10" s="150" t="s">
        <v>57</v>
      </c>
      <c r="AI10" s="150">
        <v>3</v>
      </c>
      <c r="AJ10" s="150">
        <v>5.69</v>
      </c>
    </row>
    <row r="11" spans="3:34" s="150" customFormat="1" ht="12.75">
      <c r="C11" s="151">
        <f t="shared" si="1"/>
        <v>5</v>
      </c>
      <c r="D11" s="152">
        <v>37970</v>
      </c>
      <c r="E11" s="78">
        <v>6.74</v>
      </c>
      <c r="F11" s="151">
        <v>2</v>
      </c>
      <c r="G11" s="150" t="s">
        <v>58</v>
      </c>
      <c r="V11" s="161"/>
      <c r="W11" s="161"/>
      <c r="X11" s="161"/>
      <c r="Y11" s="151">
        <f t="shared" si="0"/>
        <v>5</v>
      </c>
      <c r="Z11" s="154">
        <v>37970</v>
      </c>
      <c r="AA11" s="78">
        <v>6.74</v>
      </c>
      <c r="AB11" s="78"/>
      <c r="AC11" s="78"/>
      <c r="AD11" s="78"/>
      <c r="AE11" s="78"/>
      <c r="AF11" s="78">
        <v>6.74</v>
      </c>
      <c r="AG11" s="151">
        <v>2</v>
      </c>
      <c r="AH11" s="150" t="s">
        <v>58</v>
      </c>
    </row>
    <row r="12" spans="3:34" s="150" customFormat="1" ht="12.75">
      <c r="C12" s="151">
        <f t="shared" si="1"/>
        <v>6</v>
      </c>
      <c r="D12" s="152">
        <v>37977</v>
      </c>
      <c r="E12" s="78">
        <v>6.33</v>
      </c>
      <c r="F12" s="151">
        <v>1</v>
      </c>
      <c r="G12" s="150" t="s">
        <v>59</v>
      </c>
      <c r="V12" s="161"/>
      <c r="W12" s="161"/>
      <c r="X12" s="161"/>
      <c r="Y12" s="151">
        <f t="shared" si="0"/>
        <v>6</v>
      </c>
      <c r="Z12" s="154">
        <v>37977</v>
      </c>
      <c r="AA12" s="78">
        <v>6.33</v>
      </c>
      <c r="AB12" s="78"/>
      <c r="AC12" s="78"/>
      <c r="AD12" s="78"/>
      <c r="AE12" s="78"/>
      <c r="AF12" s="78">
        <v>6.33</v>
      </c>
      <c r="AG12" s="151">
        <v>1</v>
      </c>
      <c r="AH12" s="150" t="s">
        <v>59</v>
      </c>
    </row>
    <row r="13" spans="3:34" s="150" customFormat="1" ht="12.75">
      <c r="C13" s="151">
        <f t="shared" si="1"/>
        <v>7</v>
      </c>
      <c r="D13" s="152">
        <v>37978</v>
      </c>
      <c r="E13" s="78">
        <v>6.35</v>
      </c>
      <c r="F13" s="151">
        <v>4</v>
      </c>
      <c r="G13" s="150" t="s">
        <v>58</v>
      </c>
      <c r="V13" s="161"/>
      <c r="W13" s="161"/>
      <c r="X13" s="161"/>
      <c r="Y13" s="151">
        <f t="shared" si="0"/>
        <v>7</v>
      </c>
      <c r="Z13" s="154">
        <v>37978</v>
      </c>
      <c r="AA13" s="78"/>
      <c r="AB13" s="78"/>
      <c r="AC13" s="78"/>
      <c r="AD13" s="78"/>
      <c r="AE13" s="78"/>
      <c r="AF13" s="78">
        <v>6.35</v>
      </c>
      <c r="AG13" s="151">
        <v>4</v>
      </c>
      <c r="AH13" s="150" t="s">
        <v>58</v>
      </c>
    </row>
    <row r="14" spans="3:34" s="150" customFormat="1" ht="12.75">
      <c r="C14" s="151">
        <f t="shared" si="1"/>
        <v>8</v>
      </c>
      <c r="D14" s="152">
        <v>37978</v>
      </c>
      <c r="E14" s="78">
        <v>6.19</v>
      </c>
      <c r="F14" s="153">
        <v>4</v>
      </c>
      <c r="G14" s="150" t="s">
        <v>57</v>
      </c>
      <c r="V14" s="161"/>
      <c r="W14" s="161"/>
      <c r="X14" s="161"/>
      <c r="Y14" s="151">
        <f t="shared" si="0"/>
        <v>8</v>
      </c>
      <c r="Z14" s="154">
        <v>37978</v>
      </c>
      <c r="AA14" s="78"/>
      <c r="AB14" s="78"/>
      <c r="AC14" s="78"/>
      <c r="AD14" s="78"/>
      <c r="AE14" s="78"/>
      <c r="AF14" s="78">
        <v>6.19</v>
      </c>
      <c r="AG14" s="153">
        <v>4</v>
      </c>
      <c r="AH14" s="150" t="s">
        <v>57</v>
      </c>
    </row>
    <row r="15" spans="3:34" s="150" customFormat="1" ht="12.75">
      <c r="C15" s="151">
        <f t="shared" si="1"/>
        <v>9</v>
      </c>
      <c r="D15" s="152">
        <v>37978</v>
      </c>
      <c r="E15" s="78">
        <v>6.33</v>
      </c>
      <c r="F15" s="153">
        <v>1</v>
      </c>
      <c r="G15" s="150" t="s">
        <v>59</v>
      </c>
      <c r="V15" s="161"/>
      <c r="W15" s="161"/>
      <c r="X15" s="161"/>
      <c r="Y15" s="151">
        <f t="shared" si="0"/>
        <v>9</v>
      </c>
      <c r="Z15" s="154">
        <v>37978</v>
      </c>
      <c r="AA15" s="78"/>
      <c r="AB15" s="78"/>
      <c r="AC15" s="78">
        <v>6.29</v>
      </c>
      <c r="AD15" s="78"/>
      <c r="AE15" s="78"/>
      <c r="AF15" s="78">
        <v>6.33</v>
      </c>
      <c r="AG15" s="153">
        <v>1</v>
      </c>
      <c r="AH15" s="150" t="s">
        <v>59</v>
      </c>
    </row>
    <row r="16" spans="3:34" s="150" customFormat="1" ht="12.75">
      <c r="C16" s="151">
        <f t="shared" si="1"/>
        <v>10</v>
      </c>
      <c r="D16" s="152">
        <v>37979</v>
      </c>
      <c r="E16" s="78">
        <v>6.33</v>
      </c>
      <c r="F16" s="153">
        <v>1</v>
      </c>
      <c r="G16" s="150" t="s">
        <v>59</v>
      </c>
      <c r="V16" s="161"/>
      <c r="W16" s="161"/>
      <c r="X16" s="161"/>
      <c r="Y16" s="151">
        <f t="shared" si="0"/>
        <v>10</v>
      </c>
      <c r="Z16" s="154">
        <v>37979</v>
      </c>
      <c r="AA16" s="78">
        <v>6.33</v>
      </c>
      <c r="AB16" s="78"/>
      <c r="AC16" s="78"/>
      <c r="AD16" s="78"/>
      <c r="AE16" s="78"/>
      <c r="AF16" s="78">
        <v>6.33</v>
      </c>
      <c r="AG16" s="153">
        <v>1</v>
      </c>
      <c r="AH16" s="150" t="s">
        <v>59</v>
      </c>
    </row>
    <row r="17" spans="3:34" s="150" customFormat="1" ht="12.75">
      <c r="C17" s="151">
        <f t="shared" si="1"/>
        <v>11</v>
      </c>
      <c r="D17" s="152">
        <v>37980</v>
      </c>
      <c r="E17" s="78">
        <v>6.23</v>
      </c>
      <c r="F17" s="153">
        <v>2</v>
      </c>
      <c r="G17" s="150" t="s">
        <v>73</v>
      </c>
      <c r="V17" s="161"/>
      <c r="W17" s="161"/>
      <c r="X17" s="161"/>
      <c r="Y17" s="151">
        <f t="shared" si="0"/>
        <v>11</v>
      </c>
      <c r="Z17" s="154">
        <v>37980</v>
      </c>
      <c r="AA17" s="78"/>
      <c r="AB17" s="78"/>
      <c r="AC17" s="78"/>
      <c r="AD17" s="78"/>
      <c r="AE17" s="78"/>
      <c r="AF17" s="78">
        <v>6.23</v>
      </c>
      <c r="AG17" s="153">
        <v>2</v>
      </c>
      <c r="AH17" s="150" t="s">
        <v>73</v>
      </c>
    </row>
    <row r="18" spans="3:34" s="150" customFormat="1" ht="12.75">
      <c r="C18" s="151">
        <f t="shared" si="1"/>
        <v>12</v>
      </c>
      <c r="D18" s="152">
        <v>37980</v>
      </c>
      <c r="E18" s="78">
        <v>6.33</v>
      </c>
      <c r="F18" s="153">
        <v>1</v>
      </c>
      <c r="G18" s="150" t="s">
        <v>59</v>
      </c>
      <c r="V18" s="161"/>
      <c r="W18" s="161"/>
      <c r="X18" s="161"/>
      <c r="Y18" s="151">
        <f t="shared" si="0"/>
        <v>12</v>
      </c>
      <c r="Z18" s="154">
        <v>37980</v>
      </c>
      <c r="AA18" s="78"/>
      <c r="AB18" s="78">
        <v>6.28</v>
      </c>
      <c r="AC18" s="78"/>
      <c r="AD18" s="78"/>
      <c r="AE18" s="78"/>
      <c r="AF18" s="78">
        <v>6.33</v>
      </c>
      <c r="AG18" s="153">
        <v>1</v>
      </c>
      <c r="AH18" s="150" t="s">
        <v>59</v>
      </c>
    </row>
    <row r="19" spans="3:34" s="150" customFormat="1" ht="12.75">
      <c r="C19" s="151">
        <f t="shared" si="1"/>
        <v>13</v>
      </c>
      <c r="D19" s="152">
        <v>37984</v>
      </c>
      <c r="E19" s="78">
        <v>6.12</v>
      </c>
      <c r="F19" s="153">
        <v>1</v>
      </c>
      <c r="G19" s="150" t="s">
        <v>59</v>
      </c>
      <c r="V19" s="161"/>
      <c r="W19" s="161"/>
      <c r="X19" s="161"/>
      <c r="Y19" s="151">
        <f t="shared" si="0"/>
        <v>13</v>
      </c>
      <c r="Z19" s="154">
        <v>37984</v>
      </c>
      <c r="AA19" s="78">
        <v>6.12</v>
      </c>
      <c r="AB19" s="78"/>
      <c r="AC19" s="78"/>
      <c r="AD19" s="78"/>
      <c r="AE19" s="78"/>
      <c r="AF19" s="78">
        <v>6.12</v>
      </c>
      <c r="AG19" s="153">
        <v>1</v>
      </c>
      <c r="AH19" s="150" t="s">
        <v>59</v>
      </c>
    </row>
    <row r="20" spans="3:34" s="150" customFormat="1" ht="12.75">
      <c r="C20" s="151">
        <f t="shared" si="1"/>
        <v>14</v>
      </c>
      <c r="D20" s="152">
        <v>37985</v>
      </c>
      <c r="E20" s="78">
        <v>6.05</v>
      </c>
      <c r="F20" s="151">
        <v>4</v>
      </c>
      <c r="G20" s="150" t="s">
        <v>58</v>
      </c>
      <c r="V20" s="161"/>
      <c r="W20" s="161"/>
      <c r="X20" s="161"/>
      <c r="Y20" s="151">
        <f t="shared" si="0"/>
        <v>14</v>
      </c>
      <c r="Z20" s="154">
        <v>37985</v>
      </c>
      <c r="AA20" s="78"/>
      <c r="AB20" s="78"/>
      <c r="AC20" s="78"/>
      <c r="AD20" s="78"/>
      <c r="AE20" s="78"/>
      <c r="AF20" s="78">
        <v>6.05</v>
      </c>
      <c r="AG20" s="151">
        <v>4</v>
      </c>
      <c r="AH20" s="150" t="s">
        <v>58</v>
      </c>
    </row>
    <row r="21" spans="3:34" s="150" customFormat="1" ht="12.75">
      <c r="C21" s="151">
        <f t="shared" si="1"/>
        <v>15</v>
      </c>
      <c r="D21" s="152">
        <v>37985</v>
      </c>
      <c r="E21" s="78">
        <v>6.07</v>
      </c>
      <c r="F21" s="153">
        <v>1</v>
      </c>
      <c r="G21" s="150" t="s">
        <v>59</v>
      </c>
      <c r="V21" s="161"/>
      <c r="W21" s="161"/>
      <c r="X21" s="161"/>
      <c r="Y21" s="151">
        <f t="shared" si="0"/>
        <v>15</v>
      </c>
      <c r="Z21" s="154">
        <v>37985</v>
      </c>
      <c r="AA21" s="78"/>
      <c r="AB21" s="78">
        <v>6.06</v>
      </c>
      <c r="AC21" s="78"/>
      <c r="AD21" s="78"/>
      <c r="AE21" s="78"/>
      <c r="AF21" s="78">
        <v>6.07</v>
      </c>
      <c r="AG21" s="153">
        <v>1</v>
      </c>
      <c r="AH21" s="150" t="s">
        <v>59</v>
      </c>
    </row>
    <row r="22" spans="3:34" s="150" customFormat="1" ht="12.75">
      <c r="C22" s="151">
        <f t="shared" si="1"/>
        <v>16</v>
      </c>
      <c r="D22" s="152">
        <v>37987</v>
      </c>
      <c r="E22" s="78">
        <v>6.08</v>
      </c>
      <c r="F22" s="151">
        <v>2</v>
      </c>
      <c r="G22" s="150" t="s">
        <v>58</v>
      </c>
      <c r="V22" s="161"/>
      <c r="W22" s="161"/>
      <c r="X22" s="161"/>
      <c r="Y22" s="151">
        <f t="shared" si="0"/>
        <v>16</v>
      </c>
      <c r="Z22" s="154">
        <v>37987</v>
      </c>
      <c r="AA22" s="78"/>
      <c r="AB22" s="78"/>
      <c r="AC22" s="78"/>
      <c r="AD22" s="78"/>
      <c r="AE22" s="78"/>
      <c r="AF22" s="78">
        <v>6.08</v>
      </c>
      <c r="AG22" s="151">
        <v>2</v>
      </c>
      <c r="AH22" s="150" t="s">
        <v>58</v>
      </c>
    </row>
    <row r="23" spans="3:34" s="150" customFormat="1" ht="12.75">
      <c r="C23" s="151">
        <f t="shared" si="1"/>
        <v>17</v>
      </c>
      <c r="D23" s="152">
        <v>37987</v>
      </c>
      <c r="E23" s="78">
        <v>6.07</v>
      </c>
      <c r="F23" s="153">
        <v>1</v>
      </c>
      <c r="G23" s="150" t="s">
        <v>59</v>
      </c>
      <c r="V23" s="161"/>
      <c r="W23" s="161"/>
      <c r="X23" s="161"/>
      <c r="Y23" s="151">
        <f t="shared" si="0"/>
        <v>17</v>
      </c>
      <c r="Z23" s="154">
        <v>37987</v>
      </c>
      <c r="AA23" s="78"/>
      <c r="AB23" s="78">
        <v>6.08</v>
      </c>
      <c r="AC23" s="78"/>
      <c r="AD23" s="78"/>
      <c r="AE23" s="78"/>
      <c r="AF23" s="78">
        <v>6.07</v>
      </c>
      <c r="AG23" s="153">
        <v>1</v>
      </c>
      <c r="AH23" s="150" t="s">
        <v>59</v>
      </c>
    </row>
    <row r="24" spans="3:34" s="150" customFormat="1" ht="12.75">
      <c r="C24" s="151">
        <f t="shared" si="1"/>
        <v>18</v>
      </c>
      <c r="D24" s="152">
        <v>37988</v>
      </c>
      <c r="E24" s="78">
        <v>5.93</v>
      </c>
      <c r="F24" s="151">
        <v>1</v>
      </c>
      <c r="G24" s="150" t="s">
        <v>58</v>
      </c>
      <c r="V24" s="161"/>
      <c r="W24" s="161"/>
      <c r="X24" s="161"/>
      <c r="Y24" s="151">
        <f t="shared" si="0"/>
        <v>18</v>
      </c>
      <c r="Z24" s="154">
        <v>37988</v>
      </c>
      <c r="AA24" s="78"/>
      <c r="AB24" s="78"/>
      <c r="AC24" s="78"/>
      <c r="AD24" s="78"/>
      <c r="AE24" s="78"/>
      <c r="AF24" s="78">
        <v>5.93</v>
      </c>
      <c r="AG24" s="151">
        <v>1</v>
      </c>
      <c r="AH24" s="150" t="s">
        <v>58</v>
      </c>
    </row>
    <row r="25" spans="3:33" s="150" customFormat="1" ht="12.75">
      <c r="C25" s="151">
        <f t="shared" si="1"/>
        <v>19</v>
      </c>
      <c r="D25" s="152">
        <v>37988</v>
      </c>
      <c r="E25" s="78">
        <v>5.91</v>
      </c>
      <c r="F25" s="153">
        <v>2</v>
      </c>
      <c r="G25" s="150" t="s">
        <v>129</v>
      </c>
      <c r="V25" s="161"/>
      <c r="W25" s="161"/>
      <c r="X25" s="161"/>
      <c r="Y25" s="151"/>
      <c r="Z25" s="154"/>
      <c r="AA25" s="78"/>
      <c r="AB25" s="78"/>
      <c r="AC25" s="78"/>
      <c r="AD25" s="78"/>
      <c r="AE25" s="78"/>
      <c r="AF25" s="78"/>
      <c r="AG25" s="151"/>
    </row>
    <row r="26" spans="3:34" s="150" customFormat="1" ht="12.75">
      <c r="C26" s="151">
        <f t="shared" si="1"/>
        <v>20</v>
      </c>
      <c r="D26" s="152">
        <v>37988</v>
      </c>
      <c r="E26" s="78">
        <v>5.73</v>
      </c>
      <c r="F26" s="153">
        <v>3</v>
      </c>
      <c r="G26" s="150" t="s">
        <v>57</v>
      </c>
      <c r="V26" s="161"/>
      <c r="W26" s="161"/>
      <c r="X26" s="161"/>
      <c r="Y26" s="151">
        <f>SUM(Y24)+1</f>
        <v>19</v>
      </c>
      <c r="Z26" s="154">
        <v>37988</v>
      </c>
      <c r="AA26" s="78"/>
      <c r="AB26" s="78"/>
      <c r="AC26" s="78"/>
      <c r="AD26" s="78"/>
      <c r="AE26" s="78"/>
      <c r="AF26" s="78">
        <v>5.73</v>
      </c>
      <c r="AG26" s="153">
        <v>3</v>
      </c>
      <c r="AH26" s="150" t="s">
        <v>57</v>
      </c>
    </row>
    <row r="27" spans="3:34" s="150" customFormat="1" ht="12.75">
      <c r="C27" s="151">
        <f t="shared" si="1"/>
        <v>21</v>
      </c>
      <c r="D27" s="152">
        <v>37988</v>
      </c>
      <c r="E27" s="78">
        <v>6.12</v>
      </c>
      <c r="F27" s="153">
        <v>1</v>
      </c>
      <c r="G27" s="150" t="s">
        <v>73</v>
      </c>
      <c r="V27" s="161"/>
      <c r="W27" s="161"/>
      <c r="X27" s="161"/>
      <c r="Y27" s="151">
        <f>SUM(Y26)+1</f>
        <v>20</v>
      </c>
      <c r="Z27" s="154">
        <v>37988</v>
      </c>
      <c r="AA27" s="78"/>
      <c r="AB27" s="78"/>
      <c r="AC27" s="78"/>
      <c r="AD27" s="78"/>
      <c r="AE27" s="78"/>
      <c r="AF27" s="78">
        <v>6.12</v>
      </c>
      <c r="AG27" s="153">
        <v>1</v>
      </c>
      <c r="AH27" s="150" t="s">
        <v>73</v>
      </c>
    </row>
    <row r="28" spans="3:34" s="150" customFormat="1" ht="12.75">
      <c r="C28" s="151">
        <f t="shared" si="1"/>
        <v>22</v>
      </c>
      <c r="D28" s="152">
        <v>37988</v>
      </c>
      <c r="E28" s="78">
        <v>5.85</v>
      </c>
      <c r="F28" s="153">
        <v>1</v>
      </c>
      <c r="G28" s="150" t="s">
        <v>107</v>
      </c>
      <c r="V28" s="161"/>
      <c r="W28" s="161"/>
      <c r="X28" s="161"/>
      <c r="Y28" s="151">
        <f>SUM(Y27)+1</f>
        <v>21</v>
      </c>
      <c r="Z28" s="154">
        <v>37988</v>
      </c>
      <c r="AA28" s="78"/>
      <c r="AB28" s="78"/>
      <c r="AC28" s="78"/>
      <c r="AD28" s="78"/>
      <c r="AE28" s="78"/>
      <c r="AF28" s="78">
        <v>5.85</v>
      </c>
      <c r="AG28" s="153">
        <v>1</v>
      </c>
      <c r="AH28" s="150" t="s">
        <v>107</v>
      </c>
    </row>
    <row r="29" spans="3:34" s="150" customFormat="1" ht="12.75">
      <c r="C29" s="151">
        <f t="shared" si="1"/>
        <v>23</v>
      </c>
      <c r="D29" s="152">
        <v>37988</v>
      </c>
      <c r="E29" s="78">
        <v>5.91</v>
      </c>
      <c r="F29" s="153">
        <v>1</v>
      </c>
      <c r="G29" s="150" t="s">
        <v>59</v>
      </c>
      <c r="V29" s="161"/>
      <c r="W29" s="161"/>
      <c r="X29" s="161"/>
      <c r="Y29" s="151">
        <f>SUM(Y28)+1</f>
        <v>22</v>
      </c>
      <c r="Z29" s="154">
        <v>37988</v>
      </c>
      <c r="AA29" s="78"/>
      <c r="AB29" s="78"/>
      <c r="AC29" s="78"/>
      <c r="AD29" s="78"/>
      <c r="AE29" s="78">
        <v>5.91</v>
      </c>
      <c r="AF29" s="78">
        <v>5.91</v>
      </c>
      <c r="AG29" s="153">
        <v>1</v>
      </c>
      <c r="AH29" s="150" t="s">
        <v>59</v>
      </c>
    </row>
    <row r="30" spans="3:34" s="150" customFormat="1" ht="12.75">
      <c r="C30" s="151">
        <f t="shared" si="1"/>
        <v>24</v>
      </c>
      <c r="D30" s="152">
        <v>37989</v>
      </c>
      <c r="E30" s="78">
        <v>5.92</v>
      </c>
      <c r="F30" s="151">
        <v>1</v>
      </c>
      <c r="G30" s="150" t="s">
        <v>58</v>
      </c>
      <c r="V30" s="161"/>
      <c r="W30" s="161"/>
      <c r="X30" s="161"/>
      <c r="Y30" s="151">
        <f>SUM(Y29)+1</f>
        <v>23</v>
      </c>
      <c r="Z30" s="154">
        <v>37989</v>
      </c>
      <c r="AA30" s="78">
        <v>5.92</v>
      </c>
      <c r="AB30" s="78"/>
      <c r="AC30" s="78"/>
      <c r="AD30" s="78"/>
      <c r="AE30" s="78"/>
      <c r="AF30" s="78">
        <v>5.92</v>
      </c>
      <c r="AG30" s="151">
        <v>1</v>
      </c>
      <c r="AH30" s="150" t="s">
        <v>58</v>
      </c>
    </row>
    <row r="31" spans="3:33" s="150" customFormat="1" ht="12.75">
      <c r="C31" s="151">
        <f t="shared" si="1"/>
        <v>25</v>
      </c>
      <c r="D31" s="152">
        <v>37989</v>
      </c>
      <c r="E31" s="78">
        <v>5.77</v>
      </c>
      <c r="F31" s="153">
        <v>3</v>
      </c>
      <c r="G31" s="150" t="s">
        <v>60</v>
      </c>
      <c r="V31" s="161"/>
      <c r="W31" s="161"/>
      <c r="X31" s="161"/>
      <c r="Y31" s="151"/>
      <c r="Z31" s="154"/>
      <c r="AA31" s="78"/>
      <c r="AB31" s="78"/>
      <c r="AC31" s="78"/>
      <c r="AD31" s="78"/>
      <c r="AE31" s="78"/>
      <c r="AF31" s="78"/>
      <c r="AG31" s="151"/>
    </row>
    <row r="32" spans="3:34" s="150" customFormat="1" ht="12.75">
      <c r="C32" s="151">
        <f t="shared" si="1"/>
        <v>26</v>
      </c>
      <c r="D32" s="152">
        <v>37990</v>
      </c>
      <c r="E32" s="78">
        <v>6.15</v>
      </c>
      <c r="F32" s="153">
        <v>1</v>
      </c>
      <c r="G32" s="150" t="s">
        <v>73</v>
      </c>
      <c r="V32" s="161"/>
      <c r="W32" s="161"/>
      <c r="X32" s="161"/>
      <c r="Y32" s="151">
        <f>SUM(Y30)+1</f>
        <v>24</v>
      </c>
      <c r="Z32" s="154">
        <v>37990</v>
      </c>
      <c r="AA32" s="78">
        <v>6.15</v>
      </c>
      <c r="AB32" s="78"/>
      <c r="AC32" s="78"/>
      <c r="AD32" s="78"/>
      <c r="AE32" s="78"/>
      <c r="AF32" s="78">
        <v>6.15</v>
      </c>
      <c r="AG32" s="153">
        <v>1</v>
      </c>
      <c r="AH32" s="150" t="s">
        <v>73</v>
      </c>
    </row>
    <row r="33" spans="3:34" s="150" customFormat="1" ht="12.75">
      <c r="C33" s="151">
        <f t="shared" si="1"/>
        <v>27</v>
      </c>
      <c r="D33" s="152">
        <v>37991</v>
      </c>
      <c r="E33" s="78">
        <v>5.96</v>
      </c>
      <c r="F33" s="151">
        <v>6</v>
      </c>
      <c r="G33" s="150" t="s">
        <v>58</v>
      </c>
      <c r="V33" s="161"/>
      <c r="W33" s="161"/>
      <c r="X33" s="161"/>
      <c r="Y33" s="151">
        <f aca="true" t="shared" si="2" ref="Y33:Y38">SUM(Y32)+1</f>
        <v>25</v>
      </c>
      <c r="Z33" s="154">
        <v>37991</v>
      </c>
      <c r="AA33" s="78">
        <v>5.96</v>
      </c>
      <c r="AB33" s="78"/>
      <c r="AC33" s="78"/>
      <c r="AD33" s="78"/>
      <c r="AE33" s="78"/>
      <c r="AF33" s="78">
        <v>5.96</v>
      </c>
      <c r="AG33" s="151">
        <v>6</v>
      </c>
      <c r="AH33" s="150" t="s">
        <v>58</v>
      </c>
    </row>
    <row r="34" spans="3:34" s="150" customFormat="1" ht="12.75">
      <c r="C34" s="151">
        <f t="shared" si="1"/>
        <v>28</v>
      </c>
      <c r="D34" s="152">
        <v>37995</v>
      </c>
      <c r="E34" s="78">
        <v>5.95</v>
      </c>
      <c r="F34" s="151">
        <v>3</v>
      </c>
      <c r="G34" s="150" t="s">
        <v>58</v>
      </c>
      <c r="V34" s="161"/>
      <c r="W34" s="161"/>
      <c r="X34" s="161"/>
      <c r="Y34" s="151">
        <f t="shared" si="2"/>
        <v>26</v>
      </c>
      <c r="Z34" s="154">
        <v>37995</v>
      </c>
      <c r="AA34" s="78">
        <v>5.95</v>
      </c>
      <c r="AB34" s="78"/>
      <c r="AC34" s="78"/>
      <c r="AD34" s="78"/>
      <c r="AE34" s="78"/>
      <c r="AF34" s="78">
        <v>5.95</v>
      </c>
      <c r="AG34" s="151">
        <v>3</v>
      </c>
      <c r="AH34" s="150" t="s">
        <v>58</v>
      </c>
    </row>
    <row r="35" spans="3:34" s="150" customFormat="1" ht="12.75">
      <c r="C35" s="151">
        <f t="shared" si="1"/>
        <v>29</v>
      </c>
      <c r="D35" s="152">
        <v>37996</v>
      </c>
      <c r="E35" s="78">
        <v>5.87</v>
      </c>
      <c r="F35" s="151">
        <v>3</v>
      </c>
      <c r="G35" s="150" t="s">
        <v>58</v>
      </c>
      <c r="V35" s="161"/>
      <c r="W35" s="161"/>
      <c r="X35" s="161"/>
      <c r="Y35" s="151">
        <f t="shared" si="2"/>
        <v>27</v>
      </c>
      <c r="Z35" s="154">
        <v>37996</v>
      </c>
      <c r="AA35" s="78"/>
      <c r="AB35" s="78"/>
      <c r="AC35" s="78"/>
      <c r="AD35" s="78"/>
      <c r="AE35" s="78"/>
      <c r="AF35" s="78">
        <v>5.87</v>
      </c>
      <c r="AG35" s="151">
        <v>3</v>
      </c>
      <c r="AH35" s="150" t="s">
        <v>58</v>
      </c>
    </row>
    <row r="36" spans="3:36" s="150" customFormat="1" ht="12.75">
      <c r="C36" s="151">
        <f t="shared" si="1"/>
        <v>30</v>
      </c>
      <c r="D36" s="152">
        <v>37996</v>
      </c>
      <c r="E36" s="78"/>
      <c r="F36" s="153">
        <v>3</v>
      </c>
      <c r="G36" s="150" t="s">
        <v>57</v>
      </c>
      <c r="H36" s="150">
        <v>3</v>
      </c>
      <c r="I36" s="150">
        <v>6.17</v>
      </c>
      <c r="V36" s="161"/>
      <c r="W36" s="161"/>
      <c r="X36" s="161"/>
      <c r="Y36" s="151">
        <f t="shared" si="2"/>
        <v>28</v>
      </c>
      <c r="Z36" s="154">
        <v>37996</v>
      </c>
      <c r="AA36" s="78"/>
      <c r="AB36" s="78"/>
      <c r="AC36" s="78"/>
      <c r="AD36" s="78"/>
      <c r="AE36" s="78"/>
      <c r="AF36" s="78"/>
      <c r="AG36" s="153">
        <v>3</v>
      </c>
      <c r="AH36" s="150" t="s">
        <v>57</v>
      </c>
      <c r="AI36" s="150">
        <v>3</v>
      </c>
      <c r="AJ36" s="150">
        <v>6.17</v>
      </c>
    </row>
    <row r="37" spans="3:34" s="150" customFormat="1" ht="12.75">
      <c r="C37" s="151">
        <f t="shared" si="1"/>
        <v>31</v>
      </c>
      <c r="D37" s="152">
        <v>37996</v>
      </c>
      <c r="E37" s="78">
        <v>5.93</v>
      </c>
      <c r="F37" s="153">
        <v>3</v>
      </c>
      <c r="G37" s="150" t="s">
        <v>59</v>
      </c>
      <c r="V37" s="161"/>
      <c r="W37" s="161"/>
      <c r="X37" s="161"/>
      <c r="Y37" s="151">
        <f t="shared" si="2"/>
        <v>29</v>
      </c>
      <c r="Z37" s="154">
        <v>37996</v>
      </c>
      <c r="AA37" s="78"/>
      <c r="AB37" s="78">
        <v>5.9</v>
      </c>
      <c r="AC37" s="78"/>
      <c r="AD37" s="78"/>
      <c r="AE37" s="78"/>
      <c r="AF37" s="78">
        <v>5.93</v>
      </c>
      <c r="AG37" s="153">
        <v>3</v>
      </c>
      <c r="AH37" s="150" t="s">
        <v>59</v>
      </c>
    </row>
    <row r="38" spans="3:34" s="150" customFormat="1" ht="12.75">
      <c r="C38" s="151">
        <f t="shared" si="1"/>
        <v>32</v>
      </c>
      <c r="D38" s="152">
        <v>37997</v>
      </c>
      <c r="E38" s="78">
        <v>5.88</v>
      </c>
      <c r="F38" s="153">
        <v>2</v>
      </c>
      <c r="G38" s="150" t="s">
        <v>59</v>
      </c>
      <c r="V38" s="161"/>
      <c r="W38" s="161"/>
      <c r="X38" s="161"/>
      <c r="Y38" s="151">
        <f t="shared" si="2"/>
        <v>30</v>
      </c>
      <c r="Z38" s="154">
        <v>37997</v>
      </c>
      <c r="AA38" s="78">
        <v>5.88</v>
      </c>
      <c r="AB38" s="78"/>
      <c r="AC38" s="78"/>
      <c r="AD38" s="78"/>
      <c r="AE38" s="78"/>
      <c r="AF38" s="78">
        <v>5.88</v>
      </c>
      <c r="AG38" s="153">
        <v>2</v>
      </c>
      <c r="AH38" s="150" t="s">
        <v>59</v>
      </c>
    </row>
    <row r="39" spans="3:33" s="150" customFormat="1" ht="12.75">
      <c r="C39" s="151">
        <f t="shared" si="1"/>
        <v>33</v>
      </c>
      <c r="D39" s="152">
        <v>37997</v>
      </c>
      <c r="E39" s="78">
        <v>5.78</v>
      </c>
      <c r="F39" s="153">
        <v>2</v>
      </c>
      <c r="G39" s="150" t="s">
        <v>60</v>
      </c>
      <c r="V39" s="161"/>
      <c r="W39" s="161"/>
      <c r="X39" s="161"/>
      <c r="Y39" s="151"/>
      <c r="Z39" s="154"/>
      <c r="AA39" s="78"/>
      <c r="AB39" s="78"/>
      <c r="AC39" s="78"/>
      <c r="AD39" s="78"/>
      <c r="AE39" s="78"/>
      <c r="AF39" s="78"/>
      <c r="AG39" s="153"/>
    </row>
    <row r="40" spans="3:34" s="150" customFormat="1" ht="12.75">
      <c r="C40" s="151">
        <f t="shared" si="1"/>
        <v>34</v>
      </c>
      <c r="D40" s="152">
        <v>37998</v>
      </c>
      <c r="E40" s="78">
        <v>5.86</v>
      </c>
      <c r="F40" s="153">
        <v>1</v>
      </c>
      <c r="G40" s="150" t="s">
        <v>59</v>
      </c>
      <c r="V40" s="161"/>
      <c r="W40" s="161"/>
      <c r="X40" s="161"/>
      <c r="Y40" s="151">
        <f>SUM(Y38)+1</f>
        <v>31</v>
      </c>
      <c r="Z40" s="154">
        <v>37998</v>
      </c>
      <c r="AA40" s="78">
        <v>5.86</v>
      </c>
      <c r="AB40" s="78"/>
      <c r="AC40" s="78"/>
      <c r="AD40" s="78"/>
      <c r="AE40" s="78"/>
      <c r="AF40" s="78">
        <v>5.86</v>
      </c>
      <c r="AG40" s="153">
        <v>1</v>
      </c>
      <c r="AH40" s="150" t="s">
        <v>59</v>
      </c>
    </row>
    <row r="41" spans="3:34" s="150" customFormat="1" ht="12.75">
      <c r="C41" s="151">
        <f t="shared" si="1"/>
        <v>35</v>
      </c>
      <c r="D41" s="152">
        <v>37999</v>
      </c>
      <c r="E41" s="78">
        <v>5.86</v>
      </c>
      <c r="F41" s="153">
        <v>1</v>
      </c>
      <c r="G41" s="150" t="s">
        <v>59</v>
      </c>
      <c r="V41" s="161"/>
      <c r="W41" s="161"/>
      <c r="X41" s="161"/>
      <c r="Y41" s="151">
        <f>SUM(Y40)+1</f>
        <v>32</v>
      </c>
      <c r="Z41" s="154">
        <v>37999</v>
      </c>
      <c r="AA41" s="78">
        <v>5.86</v>
      </c>
      <c r="AB41" s="78"/>
      <c r="AC41" s="78"/>
      <c r="AD41" s="78"/>
      <c r="AE41" s="78"/>
      <c r="AF41" s="78">
        <v>5.86</v>
      </c>
      <c r="AG41" s="153">
        <v>1</v>
      </c>
      <c r="AH41" s="150" t="s">
        <v>59</v>
      </c>
    </row>
    <row r="42" spans="3:33" s="150" customFormat="1" ht="12.75">
      <c r="C42" s="151">
        <f t="shared" si="1"/>
        <v>36</v>
      </c>
      <c r="D42" s="152">
        <v>38000</v>
      </c>
      <c r="E42" s="78">
        <v>5.87</v>
      </c>
      <c r="F42" s="153">
        <v>2</v>
      </c>
      <c r="G42" s="150" t="s">
        <v>60</v>
      </c>
      <c r="V42" s="161"/>
      <c r="W42" s="161"/>
      <c r="X42" s="161"/>
      <c r="Y42" s="151"/>
      <c r="Z42" s="154"/>
      <c r="AA42" s="78"/>
      <c r="AB42" s="78"/>
      <c r="AC42" s="78"/>
      <c r="AD42" s="78"/>
      <c r="AE42" s="78"/>
      <c r="AF42" s="78"/>
      <c r="AG42" s="153"/>
    </row>
    <row r="43" spans="3:34" s="150" customFormat="1" ht="12.75">
      <c r="C43" s="151">
        <f t="shared" si="1"/>
        <v>37</v>
      </c>
      <c r="D43" s="152">
        <v>38000</v>
      </c>
      <c r="E43" s="78">
        <v>5.77</v>
      </c>
      <c r="F43" s="153">
        <v>2</v>
      </c>
      <c r="G43" s="150" t="s">
        <v>59</v>
      </c>
      <c r="V43" s="161"/>
      <c r="W43" s="161"/>
      <c r="X43" s="161"/>
      <c r="Y43" s="151">
        <f>SUM(Y41)+1</f>
        <v>33</v>
      </c>
      <c r="Z43" s="154">
        <v>38000</v>
      </c>
      <c r="AA43" s="78">
        <v>5.77</v>
      </c>
      <c r="AB43" s="78"/>
      <c r="AC43" s="78"/>
      <c r="AD43" s="78"/>
      <c r="AE43" s="78"/>
      <c r="AF43" s="78">
        <v>5.77</v>
      </c>
      <c r="AG43" s="153">
        <v>2</v>
      </c>
      <c r="AH43" s="150" t="s">
        <v>59</v>
      </c>
    </row>
    <row r="44" spans="3:34" s="150" customFormat="1" ht="12.75">
      <c r="C44" s="151">
        <f t="shared" si="1"/>
        <v>38</v>
      </c>
      <c r="D44" s="152">
        <v>38002</v>
      </c>
      <c r="E44" s="78">
        <v>5.75</v>
      </c>
      <c r="F44" s="153">
        <v>3</v>
      </c>
      <c r="G44" s="150" t="s">
        <v>57</v>
      </c>
      <c r="V44" s="161"/>
      <c r="W44" s="161"/>
      <c r="X44" s="161"/>
      <c r="Y44" s="151">
        <f>SUM(Y43)+1</f>
        <v>34</v>
      </c>
      <c r="Z44" s="154">
        <v>38002</v>
      </c>
      <c r="AA44" s="78">
        <v>5.75</v>
      </c>
      <c r="AB44" s="78"/>
      <c r="AC44" s="78"/>
      <c r="AD44" s="78"/>
      <c r="AE44" s="78"/>
      <c r="AF44" s="78">
        <v>5.75</v>
      </c>
      <c r="AG44" s="153">
        <v>3</v>
      </c>
      <c r="AH44" s="150" t="s">
        <v>57</v>
      </c>
    </row>
    <row r="45" spans="3:34" s="150" customFormat="1" ht="12.75">
      <c r="C45" s="151">
        <f t="shared" si="1"/>
        <v>39</v>
      </c>
      <c r="D45" s="152">
        <v>38003</v>
      </c>
      <c r="E45" s="78">
        <v>5.78</v>
      </c>
      <c r="F45" s="153">
        <v>1</v>
      </c>
      <c r="G45" s="150" t="s">
        <v>59</v>
      </c>
      <c r="V45" s="161"/>
      <c r="W45" s="161"/>
      <c r="X45" s="161"/>
      <c r="Y45" s="151">
        <f>SUM(Y44)+1</f>
        <v>35</v>
      </c>
      <c r="Z45" s="154">
        <v>38003</v>
      </c>
      <c r="AA45" s="78">
        <v>5.78</v>
      </c>
      <c r="AB45" s="78"/>
      <c r="AC45" s="78"/>
      <c r="AD45" s="78"/>
      <c r="AE45" s="78"/>
      <c r="AF45" s="78">
        <v>5.78</v>
      </c>
      <c r="AG45" s="153">
        <v>1</v>
      </c>
      <c r="AH45" s="150" t="s">
        <v>59</v>
      </c>
    </row>
    <row r="46" spans="3:34" s="150" customFormat="1" ht="12.75">
      <c r="C46" s="151">
        <f t="shared" si="1"/>
        <v>40</v>
      </c>
      <c r="D46" s="152">
        <v>38004</v>
      </c>
      <c r="E46" s="78">
        <v>5.9</v>
      </c>
      <c r="F46" s="153">
        <v>2</v>
      </c>
      <c r="G46" s="150" t="s">
        <v>59</v>
      </c>
      <c r="V46" s="161"/>
      <c r="W46" s="161"/>
      <c r="X46" s="161"/>
      <c r="Y46" s="151">
        <f>SUM(Y45)+1</f>
        <v>36</v>
      </c>
      <c r="Z46" s="154">
        <v>38004</v>
      </c>
      <c r="AA46" s="78"/>
      <c r="AB46" s="78"/>
      <c r="AC46" s="78"/>
      <c r="AD46" s="78"/>
      <c r="AE46" s="78"/>
      <c r="AF46" s="78">
        <v>5.9</v>
      </c>
      <c r="AG46" s="153">
        <v>2</v>
      </c>
      <c r="AH46" s="150" t="s">
        <v>59</v>
      </c>
    </row>
    <row r="47" spans="3:33" s="150" customFormat="1" ht="12.75">
      <c r="C47" s="151">
        <f t="shared" si="1"/>
        <v>41</v>
      </c>
      <c r="D47" s="152">
        <v>38004</v>
      </c>
      <c r="E47" s="78">
        <v>5.73</v>
      </c>
      <c r="F47" s="153">
        <v>2</v>
      </c>
      <c r="G47" s="150" t="s">
        <v>60</v>
      </c>
      <c r="V47" s="161"/>
      <c r="W47" s="161"/>
      <c r="X47" s="161"/>
      <c r="Y47" s="151"/>
      <c r="Z47" s="154"/>
      <c r="AA47" s="78"/>
      <c r="AB47" s="78"/>
      <c r="AC47" s="78"/>
      <c r="AD47" s="78"/>
      <c r="AE47" s="78"/>
      <c r="AF47" s="78"/>
      <c r="AG47" s="153"/>
    </row>
    <row r="48" spans="3:33" s="150" customFormat="1" ht="12.75">
      <c r="C48" s="151">
        <f t="shared" si="1"/>
        <v>42</v>
      </c>
      <c r="D48" s="152">
        <v>38004</v>
      </c>
      <c r="E48" s="78"/>
      <c r="F48" s="153">
        <v>1</v>
      </c>
      <c r="G48" s="150" t="s">
        <v>73</v>
      </c>
      <c r="H48" s="150">
        <v>1</v>
      </c>
      <c r="I48" s="150">
        <v>7.17</v>
      </c>
      <c r="V48" s="161"/>
      <c r="W48" s="161"/>
      <c r="X48" s="161"/>
      <c r="Y48" s="151"/>
      <c r="Z48" s="154"/>
      <c r="AA48" s="78"/>
      <c r="AB48" s="78"/>
      <c r="AC48" s="78"/>
      <c r="AD48" s="78"/>
      <c r="AE48" s="78"/>
      <c r="AF48" s="78"/>
      <c r="AG48" s="153"/>
    </row>
    <row r="49" spans="3:34" s="150" customFormat="1" ht="12.75">
      <c r="C49" s="151">
        <f t="shared" si="1"/>
        <v>43</v>
      </c>
      <c r="D49" s="152">
        <v>38004</v>
      </c>
      <c r="E49" s="78">
        <v>6.16</v>
      </c>
      <c r="F49" s="151">
        <v>4</v>
      </c>
      <c r="G49" s="150" t="s">
        <v>58</v>
      </c>
      <c r="V49" s="161"/>
      <c r="W49" s="161"/>
      <c r="X49" s="161"/>
      <c r="Y49" s="151">
        <f>SUM(Y46)+1</f>
        <v>37</v>
      </c>
      <c r="Z49" s="154">
        <v>38004</v>
      </c>
      <c r="AA49" s="78"/>
      <c r="AB49" s="78">
        <v>6.03</v>
      </c>
      <c r="AC49" s="78"/>
      <c r="AD49" s="78"/>
      <c r="AE49" s="78"/>
      <c r="AF49" s="78">
        <v>6.16</v>
      </c>
      <c r="AG49" s="151">
        <v>4</v>
      </c>
      <c r="AH49" s="150" t="s">
        <v>58</v>
      </c>
    </row>
    <row r="50" spans="3:33" s="150" customFormat="1" ht="12.75">
      <c r="C50" s="151">
        <f t="shared" si="1"/>
        <v>44</v>
      </c>
      <c r="D50" s="152">
        <v>38005</v>
      </c>
      <c r="E50" s="78">
        <v>5.78</v>
      </c>
      <c r="F50" s="153">
        <v>2</v>
      </c>
      <c r="G50" s="150" t="s">
        <v>59</v>
      </c>
      <c r="V50" s="161"/>
      <c r="W50" s="161"/>
      <c r="X50" s="161"/>
      <c r="Y50" s="151"/>
      <c r="Z50" s="154"/>
      <c r="AA50" s="78"/>
      <c r="AB50" s="78"/>
      <c r="AC50" s="78"/>
      <c r="AD50" s="78"/>
      <c r="AE50" s="78"/>
      <c r="AF50" s="78"/>
      <c r="AG50" s="151"/>
    </row>
    <row r="51" spans="3:34" s="150" customFormat="1" ht="12.75">
      <c r="C51" s="151">
        <f t="shared" si="1"/>
        <v>45</v>
      </c>
      <c r="D51" s="152">
        <v>38007</v>
      </c>
      <c r="E51" s="78">
        <v>6.08</v>
      </c>
      <c r="F51" s="153">
        <v>3</v>
      </c>
      <c r="G51" s="150" t="s">
        <v>61</v>
      </c>
      <c r="V51" s="161"/>
      <c r="W51" s="161"/>
      <c r="X51" s="161"/>
      <c r="Y51" s="151"/>
      <c r="Z51" s="154">
        <v>38007</v>
      </c>
      <c r="AA51" s="78"/>
      <c r="AB51" s="78"/>
      <c r="AC51" s="78"/>
      <c r="AD51" s="78"/>
      <c r="AE51" s="78"/>
      <c r="AF51" s="78">
        <v>6.08</v>
      </c>
      <c r="AG51" s="153">
        <v>3</v>
      </c>
      <c r="AH51" s="150" t="s">
        <v>61</v>
      </c>
    </row>
    <row r="52" spans="3:33" s="150" customFormat="1" ht="12.75">
      <c r="C52" s="151">
        <f t="shared" si="1"/>
        <v>46</v>
      </c>
      <c r="D52" s="152">
        <v>38007</v>
      </c>
      <c r="E52" s="78">
        <v>6.1</v>
      </c>
      <c r="F52" s="153">
        <v>1</v>
      </c>
      <c r="G52" s="150" t="s">
        <v>59</v>
      </c>
      <c r="V52" s="161"/>
      <c r="W52" s="161"/>
      <c r="X52" s="161"/>
      <c r="Y52" s="151"/>
      <c r="Z52" s="154"/>
      <c r="AA52" s="78"/>
      <c r="AB52" s="78"/>
      <c r="AC52" s="78"/>
      <c r="AD52" s="78"/>
      <c r="AE52" s="78"/>
      <c r="AF52" s="78"/>
      <c r="AG52" s="153"/>
    </row>
    <row r="53" spans="3:34" s="150" customFormat="1" ht="12.75">
      <c r="C53" s="151">
        <f t="shared" si="1"/>
        <v>47</v>
      </c>
      <c r="D53" s="152">
        <v>38007</v>
      </c>
      <c r="E53" s="78">
        <v>6.25</v>
      </c>
      <c r="F53" s="151">
        <v>2</v>
      </c>
      <c r="G53" s="150" t="s">
        <v>58</v>
      </c>
      <c r="V53" s="161"/>
      <c r="W53" s="161"/>
      <c r="X53" s="161"/>
      <c r="Y53" s="151">
        <f>SUM(Y49)+1</f>
        <v>38</v>
      </c>
      <c r="Z53" s="154">
        <v>38007</v>
      </c>
      <c r="AA53" s="78"/>
      <c r="AB53" s="78">
        <v>6.17</v>
      </c>
      <c r="AC53" s="78"/>
      <c r="AD53" s="78"/>
      <c r="AE53" s="78"/>
      <c r="AF53" s="78">
        <v>6.25</v>
      </c>
      <c r="AG53" s="151">
        <v>2</v>
      </c>
      <c r="AH53" s="150" t="s">
        <v>58</v>
      </c>
    </row>
    <row r="54" spans="3:33" s="150" customFormat="1" ht="12.75">
      <c r="C54" s="151">
        <f t="shared" si="1"/>
        <v>48</v>
      </c>
      <c r="D54" s="152">
        <v>38009</v>
      </c>
      <c r="E54" s="78">
        <v>6.3</v>
      </c>
      <c r="F54" s="153">
        <v>1</v>
      </c>
      <c r="G54" s="150" t="s">
        <v>59</v>
      </c>
      <c r="V54" s="161"/>
      <c r="W54" s="161"/>
      <c r="X54" s="161"/>
      <c r="Y54" s="151"/>
      <c r="Z54" s="154"/>
      <c r="AA54" s="78"/>
      <c r="AB54" s="78"/>
      <c r="AC54" s="78"/>
      <c r="AD54" s="78"/>
      <c r="AE54" s="78"/>
      <c r="AF54" s="78"/>
      <c r="AG54" s="151"/>
    </row>
    <row r="55" spans="3:33" s="150" customFormat="1" ht="12.75">
      <c r="C55" s="151">
        <f t="shared" si="1"/>
        <v>49</v>
      </c>
      <c r="D55" s="152">
        <v>38010</v>
      </c>
      <c r="E55" s="78">
        <v>6.2</v>
      </c>
      <c r="F55" s="153">
        <v>1</v>
      </c>
      <c r="G55" s="150" t="s">
        <v>59</v>
      </c>
      <c r="V55" s="161"/>
      <c r="W55" s="161"/>
      <c r="X55" s="161"/>
      <c r="Y55" s="151"/>
      <c r="Z55" s="154"/>
      <c r="AA55" s="78"/>
      <c r="AB55" s="78"/>
      <c r="AC55" s="78"/>
      <c r="AD55" s="78"/>
      <c r="AE55" s="78"/>
      <c r="AF55" s="78"/>
      <c r="AG55" s="151"/>
    </row>
    <row r="56" spans="3:33" s="150" customFormat="1" ht="12.75">
      <c r="C56" s="151">
        <f t="shared" si="1"/>
        <v>50</v>
      </c>
      <c r="D56" s="152">
        <v>38010</v>
      </c>
      <c r="E56" s="78">
        <v>6.19</v>
      </c>
      <c r="F56" s="153">
        <v>2</v>
      </c>
      <c r="G56" s="150" t="s">
        <v>60</v>
      </c>
      <c r="V56" s="161"/>
      <c r="W56" s="161"/>
      <c r="X56" s="161"/>
      <c r="Y56" s="151"/>
      <c r="Z56" s="154"/>
      <c r="AA56" s="78"/>
      <c r="AB56" s="78"/>
      <c r="AC56" s="78"/>
      <c r="AD56" s="78"/>
      <c r="AE56" s="78"/>
      <c r="AF56" s="78"/>
      <c r="AG56" s="151"/>
    </row>
    <row r="57" spans="3:33" s="150" customFormat="1" ht="12.75">
      <c r="C57" s="151">
        <f t="shared" si="1"/>
        <v>51</v>
      </c>
      <c r="D57" s="152">
        <v>38010</v>
      </c>
      <c r="E57" s="78"/>
      <c r="F57" s="153">
        <v>2</v>
      </c>
      <c r="G57" s="150" t="s">
        <v>73</v>
      </c>
      <c r="H57" s="150">
        <v>2</v>
      </c>
      <c r="I57" s="150">
        <v>6.8</v>
      </c>
      <c r="V57" s="161"/>
      <c r="W57" s="161"/>
      <c r="X57" s="161"/>
      <c r="Y57" s="151"/>
      <c r="Z57" s="154"/>
      <c r="AA57" s="78"/>
      <c r="AB57" s="78"/>
      <c r="AC57" s="78"/>
      <c r="AD57" s="78"/>
      <c r="AE57" s="78"/>
      <c r="AF57" s="78"/>
      <c r="AG57" s="151"/>
    </row>
    <row r="58" spans="3:34" s="150" customFormat="1" ht="12.75">
      <c r="C58" s="151">
        <f t="shared" si="1"/>
        <v>52</v>
      </c>
      <c r="D58" s="152">
        <v>38010</v>
      </c>
      <c r="E58" s="78">
        <v>6.32</v>
      </c>
      <c r="F58" s="153">
        <v>4</v>
      </c>
      <c r="G58" s="150" t="s">
        <v>57</v>
      </c>
      <c r="V58" s="161"/>
      <c r="W58" s="161"/>
      <c r="X58" s="161"/>
      <c r="Y58" s="151">
        <f>SUM(Y53)+1</f>
        <v>39</v>
      </c>
      <c r="Z58" s="154">
        <v>38010</v>
      </c>
      <c r="AA58" s="78">
        <v>6.32</v>
      </c>
      <c r="AB58" s="78"/>
      <c r="AC58" s="78"/>
      <c r="AD58" s="78"/>
      <c r="AE58" s="78"/>
      <c r="AF58" s="78">
        <v>6.32</v>
      </c>
      <c r="AG58" s="153">
        <v>4</v>
      </c>
      <c r="AH58" s="150" t="s">
        <v>57</v>
      </c>
    </row>
    <row r="59" spans="3:34" s="150" customFormat="1" ht="12.75">
      <c r="C59" s="151">
        <f t="shared" si="1"/>
        <v>53</v>
      </c>
      <c r="D59" s="152">
        <v>38014</v>
      </c>
      <c r="E59" s="78">
        <v>6.43</v>
      </c>
      <c r="F59" s="153">
        <v>4</v>
      </c>
      <c r="G59" s="150" t="s">
        <v>57</v>
      </c>
      <c r="V59" s="161"/>
      <c r="W59" s="161"/>
      <c r="X59" s="161"/>
      <c r="Y59" s="151">
        <f>SUM(Y58)+1</f>
        <v>40</v>
      </c>
      <c r="Z59" s="154">
        <v>38014</v>
      </c>
      <c r="AA59" s="78"/>
      <c r="AB59" s="78"/>
      <c r="AC59" s="78"/>
      <c r="AD59" s="78"/>
      <c r="AE59" s="78"/>
      <c r="AF59" s="78">
        <v>6.43</v>
      </c>
      <c r="AG59" s="153">
        <v>4</v>
      </c>
      <c r="AH59" s="150" t="s">
        <v>57</v>
      </c>
    </row>
    <row r="60" spans="3:33" s="150" customFormat="1" ht="12.75">
      <c r="C60" s="151">
        <f t="shared" si="1"/>
        <v>54</v>
      </c>
      <c r="D60" s="152">
        <v>38014</v>
      </c>
      <c r="E60" s="78">
        <v>6.6</v>
      </c>
      <c r="F60" s="153">
        <v>1</v>
      </c>
      <c r="G60" s="150" t="s">
        <v>59</v>
      </c>
      <c r="V60" s="161"/>
      <c r="W60" s="161"/>
      <c r="X60" s="161"/>
      <c r="Y60" s="151"/>
      <c r="Z60" s="154"/>
      <c r="AA60" s="78"/>
      <c r="AB60" s="78"/>
      <c r="AC60" s="78"/>
      <c r="AD60" s="78"/>
      <c r="AE60" s="78"/>
      <c r="AF60" s="78"/>
      <c r="AG60" s="153"/>
    </row>
    <row r="61" spans="3:33" s="150" customFormat="1" ht="12.75">
      <c r="C61" s="151">
        <f t="shared" si="1"/>
        <v>55</v>
      </c>
      <c r="D61" s="152">
        <v>38014</v>
      </c>
      <c r="E61" s="78">
        <v>6.36</v>
      </c>
      <c r="F61" s="153">
        <v>2</v>
      </c>
      <c r="G61" s="150" t="s">
        <v>60</v>
      </c>
      <c r="V61" s="161"/>
      <c r="W61" s="161"/>
      <c r="X61" s="161"/>
      <c r="Y61" s="151"/>
      <c r="Z61" s="154"/>
      <c r="AA61" s="78"/>
      <c r="AB61" s="78"/>
      <c r="AC61" s="78"/>
      <c r="AD61" s="78"/>
      <c r="AE61" s="78"/>
      <c r="AF61" s="78"/>
      <c r="AG61" s="153"/>
    </row>
    <row r="62" spans="3:34" s="150" customFormat="1" ht="12.75">
      <c r="C62" s="151">
        <f t="shared" si="1"/>
        <v>56</v>
      </c>
      <c r="D62" s="152">
        <v>38014</v>
      </c>
      <c r="E62" s="78">
        <v>6.62</v>
      </c>
      <c r="F62" s="151">
        <v>5</v>
      </c>
      <c r="G62" s="150" t="s">
        <v>58</v>
      </c>
      <c r="V62" s="161"/>
      <c r="W62" s="161"/>
      <c r="X62" s="161"/>
      <c r="Y62" s="151">
        <f>SUM(Y59)+1</f>
        <v>41</v>
      </c>
      <c r="Z62" s="154">
        <v>38014</v>
      </c>
      <c r="AA62" s="78"/>
      <c r="AB62" s="78">
        <v>6.53</v>
      </c>
      <c r="AC62" s="78"/>
      <c r="AD62" s="78"/>
      <c r="AE62" s="78"/>
      <c r="AF62" s="78">
        <v>6.62</v>
      </c>
      <c r="AG62" s="151">
        <v>5</v>
      </c>
      <c r="AH62" s="150" t="s">
        <v>58</v>
      </c>
    </row>
    <row r="63" spans="3:33" s="150" customFormat="1" ht="12.75">
      <c r="C63" s="151">
        <f t="shared" si="1"/>
        <v>57</v>
      </c>
      <c r="D63" s="152">
        <v>38015</v>
      </c>
      <c r="E63" s="78">
        <v>6.6</v>
      </c>
      <c r="F63" s="153">
        <v>1</v>
      </c>
      <c r="G63" s="150" t="s">
        <v>59</v>
      </c>
      <c r="V63" s="161"/>
      <c r="W63" s="161"/>
      <c r="X63" s="161"/>
      <c r="Y63" s="151"/>
      <c r="Z63" s="154"/>
      <c r="AA63" s="78"/>
      <c r="AB63" s="78"/>
      <c r="AC63" s="78"/>
      <c r="AD63" s="78"/>
      <c r="AE63" s="78"/>
      <c r="AF63" s="78"/>
      <c r="AG63" s="151"/>
    </row>
    <row r="64" spans="3:33" s="150" customFormat="1" ht="12.75">
      <c r="C64" s="151">
        <f t="shared" si="1"/>
        <v>58</v>
      </c>
      <c r="D64" s="152">
        <v>38018</v>
      </c>
      <c r="E64" s="78">
        <v>6.67</v>
      </c>
      <c r="F64" s="153">
        <v>1</v>
      </c>
      <c r="G64" s="150" t="s">
        <v>59</v>
      </c>
      <c r="V64" s="161"/>
      <c r="W64" s="161"/>
      <c r="X64" s="161"/>
      <c r="Y64" s="151"/>
      <c r="Z64" s="154"/>
      <c r="AA64" s="78"/>
      <c r="AB64" s="78"/>
      <c r="AC64" s="78"/>
      <c r="AD64" s="78"/>
      <c r="AE64" s="78"/>
      <c r="AF64" s="78"/>
      <c r="AG64" s="151"/>
    </row>
    <row r="65" spans="3:33" s="150" customFormat="1" ht="12.75">
      <c r="C65" s="151">
        <f t="shared" si="1"/>
        <v>59</v>
      </c>
      <c r="D65" s="152">
        <v>38020</v>
      </c>
      <c r="E65" s="78">
        <v>6.67</v>
      </c>
      <c r="F65" s="153">
        <v>1</v>
      </c>
      <c r="G65" s="150" t="s">
        <v>59</v>
      </c>
      <c r="V65" s="161"/>
      <c r="W65" s="161"/>
      <c r="X65" s="161"/>
      <c r="Y65" s="151"/>
      <c r="Z65" s="154"/>
      <c r="AA65" s="78"/>
      <c r="AB65" s="78"/>
      <c r="AC65" s="78"/>
      <c r="AD65" s="78"/>
      <c r="AE65" s="78"/>
      <c r="AF65" s="78"/>
      <c r="AG65" s="151"/>
    </row>
    <row r="66" spans="3:33" s="150" customFormat="1" ht="12.75">
      <c r="C66" s="151">
        <f t="shared" si="1"/>
        <v>60</v>
      </c>
      <c r="D66" s="152">
        <v>38020</v>
      </c>
      <c r="E66" s="78">
        <v>6.5</v>
      </c>
      <c r="F66" s="153">
        <v>2</v>
      </c>
      <c r="G66" s="150" t="s">
        <v>113</v>
      </c>
      <c r="V66" s="161"/>
      <c r="W66" s="161"/>
      <c r="X66" s="161"/>
      <c r="Y66" s="151"/>
      <c r="Z66" s="154"/>
      <c r="AA66" s="78"/>
      <c r="AB66" s="78"/>
      <c r="AC66" s="78"/>
      <c r="AD66" s="78"/>
      <c r="AE66" s="78"/>
      <c r="AF66" s="78"/>
      <c r="AG66" s="151"/>
    </row>
    <row r="67" spans="3:33" s="150" customFormat="1" ht="12.75">
      <c r="C67" s="151">
        <f t="shared" si="1"/>
        <v>61</v>
      </c>
      <c r="D67" s="152">
        <v>38021</v>
      </c>
      <c r="E67" s="78">
        <v>6.67</v>
      </c>
      <c r="F67" s="153">
        <v>1</v>
      </c>
      <c r="G67" s="150" t="s">
        <v>59</v>
      </c>
      <c r="V67" s="161"/>
      <c r="W67" s="161"/>
      <c r="X67" s="161"/>
      <c r="Y67" s="151"/>
      <c r="Z67" s="154"/>
      <c r="AA67" s="78"/>
      <c r="AB67" s="78"/>
      <c r="AC67" s="78"/>
      <c r="AD67" s="78"/>
      <c r="AE67" s="78"/>
      <c r="AF67" s="78"/>
      <c r="AG67" s="151"/>
    </row>
    <row r="68" spans="3:34" s="150" customFormat="1" ht="12.75">
      <c r="C68" s="151">
        <f t="shared" si="1"/>
        <v>62</v>
      </c>
      <c r="D68" s="152">
        <v>38022</v>
      </c>
      <c r="E68" s="78">
        <v>6.44</v>
      </c>
      <c r="F68" s="151">
        <v>4</v>
      </c>
      <c r="G68" s="150" t="s">
        <v>58</v>
      </c>
      <c r="V68" s="161"/>
      <c r="W68" s="161"/>
      <c r="X68" s="161"/>
      <c r="Y68" s="151">
        <f>SUM(Y62)+1</f>
        <v>42</v>
      </c>
      <c r="Z68" s="154">
        <v>38022</v>
      </c>
      <c r="AA68" s="78">
        <v>6.44</v>
      </c>
      <c r="AB68" s="78"/>
      <c r="AC68" s="78"/>
      <c r="AD68" s="78"/>
      <c r="AE68" s="78"/>
      <c r="AF68" s="78">
        <v>6.44</v>
      </c>
      <c r="AG68" s="151">
        <v>4</v>
      </c>
      <c r="AH68" s="150" t="s">
        <v>58</v>
      </c>
    </row>
    <row r="69" spans="3:33" s="150" customFormat="1" ht="12.75">
      <c r="C69" s="151">
        <f t="shared" si="1"/>
        <v>63</v>
      </c>
      <c r="D69" s="152">
        <v>38022</v>
      </c>
      <c r="E69" s="78">
        <v>6.6</v>
      </c>
      <c r="F69" s="153">
        <v>1</v>
      </c>
      <c r="G69" s="150" t="s">
        <v>59</v>
      </c>
      <c r="V69" s="161"/>
      <c r="W69" s="161"/>
      <c r="X69" s="161"/>
      <c r="Y69" s="151"/>
      <c r="Z69" s="154"/>
      <c r="AA69" s="78"/>
      <c r="AB69" s="78"/>
      <c r="AC69" s="78"/>
      <c r="AD69" s="78"/>
      <c r="AE69" s="78"/>
      <c r="AF69" s="78"/>
      <c r="AG69" s="151"/>
    </row>
    <row r="70" spans="3:33" s="150" customFormat="1" ht="12.75">
      <c r="C70" s="151">
        <f t="shared" si="1"/>
        <v>64</v>
      </c>
      <c r="D70" s="152">
        <v>38023</v>
      </c>
      <c r="E70" s="78">
        <v>6.5</v>
      </c>
      <c r="F70" s="153">
        <v>1</v>
      </c>
      <c r="G70" s="150" t="s">
        <v>59</v>
      </c>
      <c r="V70" s="161"/>
      <c r="W70" s="161"/>
      <c r="X70" s="161"/>
      <c r="Y70" s="151"/>
      <c r="Z70" s="154"/>
      <c r="AA70" s="78"/>
      <c r="AB70" s="78"/>
      <c r="AC70" s="78"/>
      <c r="AD70" s="78"/>
      <c r="AE70" s="78"/>
      <c r="AF70" s="78"/>
      <c r="AG70" s="151"/>
    </row>
    <row r="71" spans="3:33" s="150" customFormat="1" ht="12.75">
      <c r="C71" s="151">
        <f t="shared" si="1"/>
        <v>65</v>
      </c>
      <c r="D71" s="152">
        <v>38023</v>
      </c>
      <c r="E71" s="78">
        <v>6.37</v>
      </c>
      <c r="F71" s="153">
        <v>2</v>
      </c>
      <c r="G71" s="150" t="s">
        <v>60</v>
      </c>
      <c r="V71" s="161"/>
      <c r="W71" s="161"/>
      <c r="X71" s="161"/>
      <c r="Y71" s="151"/>
      <c r="Z71" s="154"/>
      <c r="AA71" s="78"/>
      <c r="AB71" s="78"/>
      <c r="AC71" s="78"/>
      <c r="AD71" s="78"/>
      <c r="AE71" s="78"/>
      <c r="AF71" s="78"/>
      <c r="AG71" s="151"/>
    </row>
    <row r="72" spans="3:33" s="150" customFormat="1" ht="12.75">
      <c r="C72" s="151">
        <f t="shared" si="1"/>
        <v>66</v>
      </c>
      <c r="D72" s="152">
        <v>38024</v>
      </c>
      <c r="E72" s="78">
        <v>6.5</v>
      </c>
      <c r="F72" s="153">
        <v>1</v>
      </c>
      <c r="G72" s="150" t="s">
        <v>59</v>
      </c>
      <c r="V72" s="161"/>
      <c r="W72" s="161"/>
      <c r="X72" s="161"/>
      <c r="Y72" s="151"/>
      <c r="Z72" s="154"/>
      <c r="AA72" s="78"/>
      <c r="AB72" s="78"/>
      <c r="AC72" s="78"/>
      <c r="AD72" s="78"/>
      <c r="AE72" s="78"/>
      <c r="AF72" s="78"/>
      <c r="AG72" s="151"/>
    </row>
    <row r="73" spans="3:34" s="150" customFormat="1" ht="12.75">
      <c r="C73" s="151">
        <f t="shared" si="1"/>
        <v>67</v>
      </c>
      <c r="D73" s="152">
        <v>38026</v>
      </c>
      <c r="E73" s="78">
        <v>6.18</v>
      </c>
      <c r="F73" s="153">
        <v>4</v>
      </c>
      <c r="G73" s="150" t="s">
        <v>64</v>
      </c>
      <c r="V73" s="161"/>
      <c r="W73" s="161"/>
      <c r="X73" s="161"/>
      <c r="Y73" s="151"/>
      <c r="Z73" s="154">
        <v>38026</v>
      </c>
      <c r="AA73" s="78"/>
      <c r="AB73" s="78"/>
      <c r="AC73" s="78"/>
      <c r="AD73" s="78"/>
      <c r="AE73" s="78"/>
      <c r="AF73" s="78">
        <v>6.18</v>
      </c>
      <c r="AG73" s="153">
        <v>4</v>
      </c>
      <c r="AH73" s="150" t="s">
        <v>64</v>
      </c>
    </row>
    <row r="74" spans="3:33" s="150" customFormat="1" ht="12.75">
      <c r="C74" s="151">
        <f t="shared" si="1"/>
        <v>68</v>
      </c>
      <c r="D74" s="152">
        <v>38026</v>
      </c>
      <c r="E74" s="78">
        <v>6.32</v>
      </c>
      <c r="F74" s="153">
        <v>1</v>
      </c>
      <c r="G74" s="150" t="s">
        <v>113</v>
      </c>
      <c r="V74" s="161"/>
      <c r="W74" s="161"/>
      <c r="X74" s="161"/>
      <c r="Y74" s="151"/>
      <c r="Z74" s="154"/>
      <c r="AA74" s="78"/>
      <c r="AB74" s="78"/>
      <c r="AC74" s="78"/>
      <c r="AD74" s="78"/>
      <c r="AE74" s="78"/>
      <c r="AF74" s="78"/>
      <c r="AG74" s="153"/>
    </row>
    <row r="75" spans="3:34" s="150" customFormat="1" ht="12.75">
      <c r="C75" s="151">
        <f t="shared" si="1"/>
        <v>69</v>
      </c>
      <c r="D75" s="152">
        <v>38026</v>
      </c>
      <c r="E75" s="78">
        <v>6.28</v>
      </c>
      <c r="F75" s="151">
        <v>2</v>
      </c>
      <c r="G75" s="150" t="s">
        <v>58</v>
      </c>
      <c r="V75" s="161"/>
      <c r="W75" s="161"/>
      <c r="X75" s="161"/>
      <c r="Y75" s="151">
        <f>SUM(Y68)+1</f>
        <v>43</v>
      </c>
      <c r="Z75" s="154">
        <v>38026</v>
      </c>
      <c r="AA75" s="78"/>
      <c r="AB75" s="78">
        <v>6.23</v>
      </c>
      <c r="AC75" s="78"/>
      <c r="AD75" s="78"/>
      <c r="AE75" s="78"/>
      <c r="AF75" s="78">
        <v>6.28</v>
      </c>
      <c r="AG75" s="151">
        <v>2</v>
      </c>
      <c r="AH75" s="150" t="s">
        <v>58</v>
      </c>
    </row>
    <row r="76" spans="3:33" s="150" customFormat="1" ht="12.75">
      <c r="C76" s="151">
        <f t="shared" si="1"/>
        <v>70</v>
      </c>
      <c r="D76" s="152">
        <v>38027</v>
      </c>
      <c r="E76" s="78">
        <v>6.06</v>
      </c>
      <c r="F76" s="153">
        <v>4</v>
      </c>
      <c r="G76" s="150" t="s">
        <v>57</v>
      </c>
      <c r="V76" s="161"/>
      <c r="W76" s="161"/>
      <c r="X76" s="161"/>
      <c r="Y76" s="151"/>
      <c r="Z76" s="154"/>
      <c r="AA76" s="78"/>
      <c r="AB76" s="78"/>
      <c r="AC76" s="78"/>
      <c r="AD76" s="78"/>
      <c r="AE76" s="78"/>
      <c r="AF76" s="78"/>
      <c r="AG76" s="151"/>
    </row>
    <row r="77" spans="3:33" s="150" customFormat="1" ht="12.75">
      <c r="C77" s="151">
        <f t="shared" si="1"/>
        <v>71</v>
      </c>
      <c r="D77" s="152">
        <v>38027</v>
      </c>
      <c r="E77" s="78">
        <v>6.5</v>
      </c>
      <c r="F77" s="153">
        <v>1</v>
      </c>
      <c r="G77" s="150" t="s">
        <v>59</v>
      </c>
      <c r="V77" s="161"/>
      <c r="W77" s="161"/>
      <c r="X77" s="161"/>
      <c r="Y77" s="151"/>
      <c r="Z77" s="154"/>
      <c r="AA77" s="78"/>
      <c r="AB77" s="78"/>
      <c r="AC77" s="78"/>
      <c r="AD77" s="78"/>
      <c r="AE77" s="78"/>
      <c r="AF77" s="78"/>
      <c r="AG77" s="151"/>
    </row>
    <row r="78" spans="3:33" s="150" customFormat="1" ht="12.75">
      <c r="C78" s="151">
        <f t="shared" si="1"/>
        <v>72</v>
      </c>
      <c r="D78" s="152">
        <v>38028</v>
      </c>
      <c r="E78" s="78">
        <v>6.07</v>
      </c>
      <c r="F78" s="153">
        <v>3</v>
      </c>
      <c r="G78" s="150" t="s">
        <v>60</v>
      </c>
      <c r="V78" s="161"/>
      <c r="W78" s="161"/>
      <c r="X78" s="161"/>
      <c r="Y78" s="151"/>
      <c r="Z78" s="154"/>
      <c r="AA78" s="78"/>
      <c r="AB78" s="78"/>
      <c r="AC78" s="78"/>
      <c r="AD78" s="78"/>
      <c r="AE78" s="78"/>
      <c r="AF78" s="78"/>
      <c r="AG78" s="151"/>
    </row>
    <row r="79" spans="3:33" s="150" customFormat="1" ht="12.75">
      <c r="C79" s="151">
        <f t="shared" si="1"/>
        <v>73</v>
      </c>
      <c r="D79" s="152">
        <v>38028</v>
      </c>
      <c r="E79" s="78">
        <v>6.3</v>
      </c>
      <c r="F79" s="153">
        <v>1</v>
      </c>
      <c r="G79" s="150" t="s">
        <v>59</v>
      </c>
      <c r="V79" s="161"/>
      <c r="W79" s="161"/>
      <c r="X79" s="161"/>
      <c r="Y79" s="151"/>
      <c r="Z79" s="154"/>
      <c r="AA79" s="78"/>
      <c r="AB79" s="78"/>
      <c r="AC79" s="78"/>
      <c r="AD79" s="78"/>
      <c r="AE79" s="78"/>
      <c r="AF79" s="78"/>
      <c r="AG79" s="151"/>
    </row>
    <row r="80" spans="3:33" s="150" customFormat="1" ht="12.75">
      <c r="C80" s="151">
        <f t="shared" si="1"/>
        <v>74</v>
      </c>
      <c r="D80" s="152">
        <v>38029</v>
      </c>
      <c r="E80" s="78">
        <v>6.3</v>
      </c>
      <c r="F80" s="153">
        <v>1</v>
      </c>
      <c r="G80" s="150" t="s">
        <v>59</v>
      </c>
      <c r="V80" s="161"/>
      <c r="W80" s="161"/>
      <c r="X80" s="161"/>
      <c r="Y80" s="151"/>
      <c r="Z80" s="154"/>
      <c r="AA80" s="78"/>
      <c r="AB80" s="78"/>
      <c r="AC80" s="78"/>
      <c r="AD80" s="78"/>
      <c r="AE80" s="78"/>
      <c r="AF80" s="78"/>
      <c r="AG80" s="151"/>
    </row>
    <row r="81" spans="3:33" s="150" customFormat="1" ht="12.75">
      <c r="C81" s="151">
        <f t="shared" si="1"/>
        <v>75</v>
      </c>
      <c r="D81" s="152">
        <v>38030</v>
      </c>
      <c r="E81" s="78">
        <v>6.3</v>
      </c>
      <c r="F81" s="151">
        <v>1</v>
      </c>
      <c r="G81" s="150" t="s">
        <v>59</v>
      </c>
      <c r="V81" s="161"/>
      <c r="W81" s="161"/>
      <c r="X81" s="161"/>
      <c r="Y81" s="151"/>
      <c r="Z81" s="154"/>
      <c r="AA81" s="78"/>
      <c r="AB81" s="78"/>
      <c r="AC81" s="78"/>
      <c r="AD81" s="78"/>
      <c r="AE81" s="78"/>
      <c r="AF81" s="78"/>
      <c r="AG81" s="151"/>
    </row>
    <row r="82" spans="3:33" s="150" customFormat="1" ht="12.75">
      <c r="C82" s="151">
        <f t="shared" si="1"/>
        <v>76</v>
      </c>
      <c r="D82" s="152">
        <v>38030</v>
      </c>
      <c r="E82" s="78">
        <v>5.92</v>
      </c>
      <c r="F82" s="153">
        <v>2</v>
      </c>
      <c r="G82" s="150" t="s">
        <v>60</v>
      </c>
      <c r="V82" s="161"/>
      <c r="W82" s="161"/>
      <c r="X82" s="161"/>
      <c r="Y82" s="151"/>
      <c r="Z82" s="154"/>
      <c r="AA82" s="78"/>
      <c r="AB82" s="78"/>
      <c r="AC82" s="78"/>
      <c r="AD82" s="78"/>
      <c r="AE82" s="78"/>
      <c r="AF82" s="78"/>
      <c r="AG82" s="151"/>
    </row>
    <row r="83" spans="3:33" s="150" customFormat="1" ht="12.75">
      <c r="C83" s="151">
        <f t="shared" si="1"/>
        <v>77</v>
      </c>
      <c r="D83" s="152">
        <v>38030</v>
      </c>
      <c r="E83" s="78">
        <v>6.19</v>
      </c>
      <c r="F83" s="151">
        <v>1</v>
      </c>
      <c r="G83" s="150" t="s">
        <v>58</v>
      </c>
      <c r="V83" s="161"/>
      <c r="W83" s="161"/>
      <c r="X83" s="161"/>
      <c r="Y83" s="151"/>
      <c r="Z83" s="154"/>
      <c r="AA83" s="78"/>
      <c r="AB83" s="78"/>
      <c r="AC83" s="78"/>
      <c r="AD83" s="78"/>
      <c r="AE83" s="78"/>
      <c r="AF83" s="78"/>
      <c r="AG83" s="151"/>
    </row>
    <row r="84" spans="3:33" s="150" customFormat="1" ht="12.75">
      <c r="C84" s="151">
        <f t="shared" si="1"/>
        <v>78</v>
      </c>
      <c r="D84" s="152">
        <v>38031</v>
      </c>
      <c r="E84" s="78">
        <v>6.13</v>
      </c>
      <c r="F84" s="153">
        <v>3</v>
      </c>
      <c r="G84" s="150" t="s">
        <v>113</v>
      </c>
      <c r="V84" s="161"/>
      <c r="W84" s="161"/>
      <c r="X84" s="161"/>
      <c r="Y84" s="151"/>
      <c r="Z84" s="154"/>
      <c r="AA84" s="78"/>
      <c r="AB84" s="78"/>
      <c r="AC84" s="78"/>
      <c r="AD84" s="78"/>
      <c r="AE84" s="78"/>
      <c r="AF84" s="78"/>
      <c r="AG84" s="151"/>
    </row>
    <row r="85" spans="3:33" s="150" customFormat="1" ht="12.75">
      <c r="C85" s="151">
        <f t="shared" si="1"/>
        <v>79</v>
      </c>
      <c r="D85" s="152">
        <v>38031</v>
      </c>
      <c r="E85" s="78">
        <v>6.06</v>
      </c>
      <c r="F85" s="153">
        <v>4</v>
      </c>
      <c r="G85" s="150" t="s">
        <v>59</v>
      </c>
      <c r="V85" s="161"/>
      <c r="W85" s="161"/>
      <c r="X85" s="161"/>
      <c r="Y85" s="151"/>
      <c r="Z85" s="154"/>
      <c r="AA85" s="78"/>
      <c r="AB85" s="78"/>
      <c r="AC85" s="78"/>
      <c r="AD85" s="78"/>
      <c r="AE85" s="78"/>
      <c r="AF85" s="78"/>
      <c r="AG85" s="151"/>
    </row>
    <row r="86" spans="3:33" s="150" customFormat="1" ht="12.75">
      <c r="C86" s="151">
        <f t="shared" si="1"/>
        <v>80</v>
      </c>
      <c r="D86" s="152">
        <v>38031</v>
      </c>
      <c r="E86" s="78">
        <v>6.11</v>
      </c>
      <c r="F86" s="151">
        <v>2</v>
      </c>
      <c r="G86" s="150" t="s">
        <v>59</v>
      </c>
      <c r="V86" s="161"/>
      <c r="W86" s="161"/>
      <c r="X86" s="161"/>
      <c r="Y86" s="151"/>
      <c r="Z86" s="154"/>
      <c r="AA86" s="78"/>
      <c r="AB86" s="78"/>
      <c r="AC86" s="78"/>
      <c r="AD86" s="78"/>
      <c r="AE86" s="78"/>
      <c r="AF86" s="78"/>
      <c r="AG86" s="151"/>
    </row>
    <row r="87" spans="3:33" s="150" customFormat="1" ht="12.75">
      <c r="C87" s="151">
        <f t="shared" si="1"/>
        <v>81</v>
      </c>
      <c r="D87" s="152">
        <v>38032</v>
      </c>
      <c r="E87" s="78">
        <v>6.1</v>
      </c>
      <c r="F87" s="151">
        <v>1</v>
      </c>
      <c r="G87" s="150" t="s">
        <v>59</v>
      </c>
      <c r="V87" s="161"/>
      <c r="W87" s="161"/>
      <c r="X87" s="161"/>
      <c r="Y87" s="151"/>
      <c r="Z87" s="154"/>
      <c r="AA87" s="78"/>
      <c r="AB87" s="78"/>
      <c r="AC87" s="78"/>
      <c r="AD87" s="78"/>
      <c r="AE87" s="78"/>
      <c r="AF87" s="78"/>
      <c r="AG87" s="151"/>
    </row>
    <row r="88" spans="3:33" s="150" customFormat="1" ht="12.75">
      <c r="C88" s="151">
        <f t="shared" si="1"/>
        <v>82</v>
      </c>
      <c r="D88" s="152">
        <v>38034</v>
      </c>
      <c r="E88" s="78">
        <v>6.11</v>
      </c>
      <c r="F88" s="153">
        <v>1</v>
      </c>
      <c r="G88" s="150" t="s">
        <v>58</v>
      </c>
      <c r="V88" s="161"/>
      <c r="W88" s="161"/>
      <c r="X88" s="161"/>
      <c r="Y88" s="151"/>
      <c r="Z88" s="154"/>
      <c r="AA88" s="78"/>
      <c r="AB88" s="78"/>
      <c r="AC88" s="78"/>
      <c r="AD88" s="78"/>
      <c r="AE88" s="78"/>
      <c r="AF88" s="78"/>
      <c r="AG88" s="151"/>
    </row>
    <row r="89" spans="3:33" s="150" customFormat="1" ht="12.75">
      <c r="C89" s="151">
        <f t="shared" si="1"/>
        <v>83</v>
      </c>
      <c r="D89" s="152">
        <v>38039</v>
      </c>
      <c r="E89" s="78">
        <v>6.29</v>
      </c>
      <c r="F89" s="153">
        <v>4</v>
      </c>
      <c r="G89" s="150" t="s">
        <v>57</v>
      </c>
      <c r="V89" s="161"/>
      <c r="W89" s="161"/>
      <c r="X89" s="161"/>
      <c r="Y89" s="151"/>
      <c r="Z89" s="154"/>
      <c r="AA89" s="78"/>
      <c r="AB89" s="78"/>
      <c r="AC89" s="78"/>
      <c r="AD89" s="78"/>
      <c r="AE89" s="78"/>
      <c r="AF89" s="78"/>
      <c r="AG89" s="151"/>
    </row>
    <row r="90" spans="3:33" s="150" customFormat="1" ht="12.75">
      <c r="C90" s="151">
        <f t="shared" si="1"/>
        <v>84</v>
      </c>
      <c r="D90" s="152">
        <v>38039</v>
      </c>
      <c r="E90" s="78">
        <v>6.14</v>
      </c>
      <c r="F90" s="153">
        <v>2</v>
      </c>
      <c r="G90" s="150" t="s">
        <v>60</v>
      </c>
      <c r="V90" s="161"/>
      <c r="W90" s="161"/>
      <c r="X90" s="161"/>
      <c r="Y90" s="151"/>
      <c r="Z90" s="154"/>
      <c r="AA90" s="78"/>
      <c r="AB90" s="78"/>
      <c r="AC90" s="78"/>
      <c r="AD90" s="78"/>
      <c r="AE90" s="78"/>
      <c r="AF90" s="78"/>
      <c r="AG90" s="151"/>
    </row>
    <row r="91" spans="3:33" s="150" customFormat="1" ht="12.75">
      <c r="C91" s="151">
        <f t="shared" si="1"/>
        <v>85</v>
      </c>
      <c r="D91" s="152">
        <v>38040</v>
      </c>
      <c r="E91" s="78">
        <v>6.16</v>
      </c>
      <c r="F91" s="153">
        <v>3</v>
      </c>
      <c r="G91" s="150" t="s">
        <v>58</v>
      </c>
      <c r="V91" s="161"/>
      <c r="W91" s="161"/>
      <c r="X91" s="161"/>
      <c r="Y91" s="151"/>
      <c r="Z91" s="154"/>
      <c r="AA91" s="78"/>
      <c r="AB91" s="78"/>
      <c r="AC91" s="78"/>
      <c r="AD91" s="78"/>
      <c r="AE91" s="78"/>
      <c r="AF91" s="78"/>
      <c r="AG91" s="151"/>
    </row>
    <row r="92" spans="3:33" s="150" customFormat="1" ht="12.75">
      <c r="C92" s="151">
        <f aca="true" t="shared" si="3" ref="C92:C133">SUM(C91)+1</f>
        <v>86</v>
      </c>
      <c r="D92" s="152">
        <v>38043</v>
      </c>
      <c r="E92" s="78">
        <v>6.23</v>
      </c>
      <c r="F92" s="153">
        <v>4</v>
      </c>
      <c r="G92" s="150" t="s">
        <v>57</v>
      </c>
      <c r="V92" s="161"/>
      <c r="W92" s="161"/>
      <c r="X92" s="161"/>
      <c r="Y92" s="151"/>
      <c r="Z92" s="154"/>
      <c r="AA92" s="78"/>
      <c r="AB92" s="78"/>
      <c r="AC92" s="78"/>
      <c r="AD92" s="78"/>
      <c r="AE92" s="78"/>
      <c r="AF92" s="78"/>
      <c r="AG92" s="151"/>
    </row>
    <row r="93" spans="3:33" s="150" customFormat="1" ht="12.75">
      <c r="C93" s="151">
        <f t="shared" si="3"/>
        <v>87</v>
      </c>
      <c r="D93" s="152">
        <v>38045</v>
      </c>
      <c r="E93" s="78">
        <v>6.39</v>
      </c>
      <c r="F93" s="153">
        <v>2</v>
      </c>
      <c r="G93" s="150" t="s">
        <v>113</v>
      </c>
      <c r="V93" s="161"/>
      <c r="W93" s="161"/>
      <c r="X93" s="161"/>
      <c r="Y93" s="151"/>
      <c r="Z93" s="154"/>
      <c r="AA93" s="78"/>
      <c r="AB93" s="78"/>
      <c r="AC93" s="78"/>
      <c r="AD93" s="78"/>
      <c r="AE93" s="78"/>
      <c r="AF93" s="78"/>
      <c r="AG93" s="151"/>
    </row>
    <row r="94" spans="3:33" s="150" customFormat="1" ht="12.75">
      <c r="C94" s="151">
        <f t="shared" si="3"/>
        <v>88</v>
      </c>
      <c r="D94" s="152">
        <v>38047</v>
      </c>
      <c r="E94" s="78">
        <v>6.12</v>
      </c>
      <c r="F94" s="153">
        <v>2</v>
      </c>
      <c r="G94" s="150" t="s">
        <v>60</v>
      </c>
      <c r="V94" s="161"/>
      <c r="W94" s="161"/>
      <c r="X94" s="161"/>
      <c r="Y94" s="151"/>
      <c r="Z94" s="154"/>
      <c r="AA94" s="78"/>
      <c r="AB94" s="78"/>
      <c r="AC94" s="78"/>
      <c r="AD94" s="78"/>
      <c r="AE94" s="78"/>
      <c r="AF94" s="78"/>
      <c r="AG94" s="151"/>
    </row>
    <row r="95" spans="3:33" s="150" customFormat="1" ht="12.75">
      <c r="C95" s="151">
        <f t="shared" si="3"/>
        <v>89</v>
      </c>
      <c r="D95" s="152">
        <v>38052</v>
      </c>
      <c r="E95" s="78">
        <v>6.45</v>
      </c>
      <c r="F95" s="153">
        <v>4</v>
      </c>
      <c r="G95" s="150" t="s">
        <v>57</v>
      </c>
      <c r="V95" s="161"/>
      <c r="W95" s="161"/>
      <c r="X95" s="161"/>
      <c r="Y95" s="151"/>
      <c r="Z95" s="154"/>
      <c r="AA95" s="78"/>
      <c r="AB95" s="78"/>
      <c r="AC95" s="78"/>
      <c r="AD95" s="78"/>
      <c r="AE95" s="78"/>
      <c r="AF95" s="78"/>
      <c r="AG95" s="151"/>
    </row>
    <row r="96" spans="3:33" s="150" customFormat="1" ht="12.75">
      <c r="C96" s="151">
        <f t="shared" si="3"/>
        <v>90</v>
      </c>
      <c r="D96" s="152">
        <v>38053</v>
      </c>
      <c r="E96" s="78">
        <v>7.03</v>
      </c>
      <c r="F96" s="153">
        <v>3</v>
      </c>
      <c r="G96" s="150" t="s">
        <v>58</v>
      </c>
      <c r="V96" s="161"/>
      <c r="W96" s="161"/>
      <c r="X96" s="161"/>
      <c r="Y96" s="151"/>
      <c r="Z96" s="154"/>
      <c r="AA96" s="78"/>
      <c r="AB96" s="78"/>
      <c r="AC96" s="78"/>
      <c r="AD96" s="78"/>
      <c r="AE96" s="78"/>
      <c r="AF96" s="78"/>
      <c r="AG96" s="151"/>
    </row>
    <row r="97" spans="3:33" s="150" customFormat="1" ht="12.75">
      <c r="C97" s="151">
        <f t="shared" si="3"/>
        <v>91</v>
      </c>
      <c r="D97" s="152">
        <v>38053</v>
      </c>
      <c r="E97" s="78">
        <v>7.1</v>
      </c>
      <c r="F97" s="153">
        <v>1</v>
      </c>
      <c r="G97" s="150" t="s">
        <v>61</v>
      </c>
      <c r="V97" s="161"/>
      <c r="W97" s="161"/>
      <c r="X97" s="161"/>
      <c r="Y97" s="151"/>
      <c r="Z97" s="154"/>
      <c r="AA97" s="78"/>
      <c r="AB97" s="78"/>
      <c r="AC97" s="78"/>
      <c r="AD97" s="78"/>
      <c r="AE97" s="78"/>
      <c r="AF97" s="78"/>
      <c r="AG97" s="151"/>
    </row>
    <row r="98" spans="3:33" s="150" customFormat="1" ht="12.75">
      <c r="C98" s="151">
        <f t="shared" si="3"/>
        <v>92</v>
      </c>
      <c r="D98" s="152">
        <v>38054</v>
      </c>
      <c r="E98" s="78">
        <v>7.17</v>
      </c>
      <c r="F98" s="153">
        <v>2</v>
      </c>
      <c r="G98" s="150" t="s">
        <v>60</v>
      </c>
      <c r="V98" s="161"/>
      <c r="W98" s="161"/>
      <c r="X98" s="161"/>
      <c r="Y98" s="151"/>
      <c r="Z98" s="154"/>
      <c r="AA98" s="78"/>
      <c r="AB98" s="78"/>
      <c r="AC98" s="78"/>
      <c r="AD98" s="78"/>
      <c r="AE98" s="78"/>
      <c r="AF98" s="78"/>
      <c r="AG98" s="151"/>
    </row>
    <row r="99" spans="3:33" s="150" customFormat="1" ht="12.75">
      <c r="C99" s="151">
        <f t="shared" si="3"/>
        <v>93</v>
      </c>
      <c r="D99" s="152">
        <v>38055</v>
      </c>
      <c r="E99" s="78">
        <v>7.17</v>
      </c>
      <c r="F99" s="153">
        <v>1</v>
      </c>
      <c r="G99" s="150" t="s">
        <v>73</v>
      </c>
      <c r="V99" s="161"/>
      <c r="W99" s="161"/>
      <c r="X99" s="161"/>
      <c r="Y99" s="151"/>
      <c r="Z99" s="154"/>
      <c r="AA99" s="78"/>
      <c r="AB99" s="78"/>
      <c r="AC99" s="78"/>
      <c r="AD99" s="78"/>
      <c r="AE99" s="78"/>
      <c r="AF99" s="78"/>
      <c r="AG99" s="151"/>
    </row>
    <row r="100" spans="3:33" s="150" customFormat="1" ht="12.75">
      <c r="C100" s="151">
        <f t="shared" si="3"/>
        <v>94</v>
      </c>
      <c r="D100" s="152">
        <v>38057</v>
      </c>
      <c r="E100" s="78">
        <v>7.28</v>
      </c>
      <c r="F100" s="153">
        <v>1</v>
      </c>
      <c r="G100" s="150" t="s">
        <v>60</v>
      </c>
      <c r="V100" s="161"/>
      <c r="W100" s="161"/>
      <c r="X100" s="161"/>
      <c r="Y100" s="151"/>
      <c r="Z100" s="154"/>
      <c r="AA100" s="78"/>
      <c r="AB100" s="78"/>
      <c r="AC100" s="78"/>
      <c r="AD100" s="78"/>
      <c r="AE100" s="78"/>
      <c r="AF100" s="78"/>
      <c r="AG100" s="151"/>
    </row>
    <row r="101" spans="3:33" s="150" customFormat="1" ht="12.75">
      <c r="C101" s="151">
        <f t="shared" si="3"/>
        <v>95</v>
      </c>
      <c r="D101" s="152">
        <v>38059</v>
      </c>
      <c r="E101" s="78">
        <v>7.23</v>
      </c>
      <c r="F101" s="153">
        <v>3</v>
      </c>
      <c r="G101" s="150" t="s">
        <v>57</v>
      </c>
      <c r="V101" s="161"/>
      <c r="W101" s="161"/>
      <c r="X101" s="161"/>
      <c r="Y101" s="151"/>
      <c r="Z101" s="154"/>
      <c r="AA101" s="78"/>
      <c r="AB101" s="78"/>
      <c r="AC101" s="78"/>
      <c r="AD101" s="78"/>
      <c r="AE101" s="78"/>
      <c r="AF101" s="78"/>
      <c r="AG101" s="151"/>
    </row>
    <row r="102" spans="3:33" s="150" customFormat="1" ht="12.75">
      <c r="C102" s="151">
        <f t="shared" si="3"/>
        <v>96</v>
      </c>
      <c r="D102" s="152">
        <v>38059</v>
      </c>
      <c r="E102" s="78">
        <v>7.33</v>
      </c>
      <c r="F102" s="153">
        <v>1</v>
      </c>
      <c r="G102" s="150" t="s">
        <v>73</v>
      </c>
      <c r="V102" s="161"/>
      <c r="W102" s="161"/>
      <c r="X102" s="161"/>
      <c r="Y102" s="151"/>
      <c r="Z102" s="154"/>
      <c r="AA102" s="78"/>
      <c r="AB102" s="78"/>
      <c r="AC102" s="78"/>
      <c r="AD102" s="78"/>
      <c r="AE102" s="78"/>
      <c r="AF102" s="78"/>
      <c r="AG102" s="151"/>
    </row>
    <row r="103" spans="3:33" s="150" customFormat="1" ht="12.75">
      <c r="C103" s="151">
        <f t="shared" si="3"/>
        <v>97</v>
      </c>
      <c r="D103" s="152">
        <v>38061</v>
      </c>
      <c r="E103" s="78">
        <v>7.22</v>
      </c>
      <c r="F103" s="153">
        <v>3</v>
      </c>
      <c r="G103" s="150" t="s">
        <v>58</v>
      </c>
      <c r="V103" s="161"/>
      <c r="W103" s="161"/>
      <c r="X103" s="161"/>
      <c r="Y103" s="151"/>
      <c r="Z103" s="154"/>
      <c r="AA103" s="78"/>
      <c r="AB103" s="78"/>
      <c r="AC103" s="78"/>
      <c r="AD103" s="78"/>
      <c r="AE103" s="78"/>
      <c r="AF103" s="78"/>
      <c r="AG103" s="151"/>
    </row>
    <row r="104" spans="3:33" s="150" customFormat="1" ht="12.75">
      <c r="C104" s="151">
        <f t="shared" si="3"/>
        <v>98</v>
      </c>
      <c r="D104" s="152">
        <v>38065</v>
      </c>
      <c r="E104" s="78">
        <v>7.12</v>
      </c>
      <c r="F104" s="153">
        <v>1</v>
      </c>
      <c r="G104" s="150" t="s">
        <v>58</v>
      </c>
      <c r="V104" s="161"/>
      <c r="W104" s="161"/>
      <c r="X104" s="161"/>
      <c r="Y104" s="151"/>
      <c r="Z104" s="154"/>
      <c r="AA104" s="78"/>
      <c r="AB104" s="78"/>
      <c r="AC104" s="78"/>
      <c r="AD104" s="78"/>
      <c r="AE104" s="78"/>
      <c r="AF104" s="78"/>
      <c r="AG104" s="151"/>
    </row>
    <row r="105" spans="3:33" s="150" customFormat="1" ht="12.75">
      <c r="C105" s="151">
        <f t="shared" si="3"/>
        <v>99</v>
      </c>
      <c r="D105" s="152">
        <v>38066</v>
      </c>
      <c r="E105" s="78">
        <v>6.8</v>
      </c>
      <c r="F105" s="153">
        <v>7</v>
      </c>
      <c r="G105" s="150" t="s">
        <v>58</v>
      </c>
      <c r="V105" s="161"/>
      <c r="W105" s="161"/>
      <c r="X105" s="161"/>
      <c r="Y105" s="151"/>
      <c r="Z105" s="154"/>
      <c r="AA105" s="78"/>
      <c r="AB105" s="78"/>
      <c r="AC105" s="78"/>
      <c r="AD105" s="78"/>
      <c r="AE105" s="78"/>
      <c r="AF105" s="78"/>
      <c r="AG105" s="151"/>
    </row>
    <row r="106" spans="3:33" s="150" customFormat="1" ht="12.75">
      <c r="C106" s="151">
        <f t="shared" si="3"/>
        <v>100</v>
      </c>
      <c r="D106" s="152">
        <v>38066</v>
      </c>
      <c r="E106" s="78">
        <v>7.17</v>
      </c>
      <c r="F106" s="153">
        <v>1</v>
      </c>
      <c r="G106" s="150" t="s">
        <v>60</v>
      </c>
      <c r="V106" s="161"/>
      <c r="W106" s="161"/>
      <c r="X106" s="161"/>
      <c r="Y106" s="151"/>
      <c r="Z106" s="154"/>
      <c r="AA106" s="78"/>
      <c r="AB106" s="78"/>
      <c r="AC106" s="78"/>
      <c r="AD106" s="78"/>
      <c r="AE106" s="78"/>
      <c r="AF106" s="78"/>
      <c r="AG106" s="151"/>
    </row>
    <row r="107" spans="3:33" s="150" customFormat="1" ht="12.75">
      <c r="C107" s="151">
        <f t="shared" si="3"/>
        <v>101</v>
      </c>
      <c r="D107" s="152">
        <v>38066</v>
      </c>
      <c r="E107" s="78">
        <v>6.97</v>
      </c>
      <c r="F107" s="153">
        <v>3</v>
      </c>
      <c r="G107" s="150" t="s">
        <v>57</v>
      </c>
      <c r="V107" s="161"/>
      <c r="W107" s="161"/>
      <c r="X107" s="161"/>
      <c r="Y107" s="151"/>
      <c r="Z107" s="154"/>
      <c r="AA107" s="78"/>
      <c r="AB107" s="78"/>
      <c r="AC107" s="78"/>
      <c r="AD107" s="78"/>
      <c r="AE107" s="78"/>
      <c r="AF107" s="78"/>
      <c r="AG107" s="151"/>
    </row>
    <row r="108" spans="3:33" s="150" customFormat="1" ht="12.75">
      <c r="C108" s="151">
        <f t="shared" si="3"/>
        <v>102</v>
      </c>
      <c r="D108" s="152">
        <v>38068</v>
      </c>
      <c r="E108" s="78">
        <v>6.38</v>
      </c>
      <c r="F108" s="153">
        <v>3</v>
      </c>
      <c r="G108" s="150" t="s">
        <v>58</v>
      </c>
      <c r="V108" s="161"/>
      <c r="W108" s="161"/>
      <c r="X108" s="161"/>
      <c r="Y108" s="151"/>
      <c r="Z108" s="154"/>
      <c r="AA108" s="78"/>
      <c r="AB108" s="78"/>
      <c r="AC108" s="78"/>
      <c r="AD108" s="78"/>
      <c r="AE108" s="78"/>
      <c r="AF108" s="78"/>
      <c r="AG108" s="151"/>
    </row>
    <row r="109" spans="3:33" s="150" customFormat="1" ht="12.75">
      <c r="C109" s="151">
        <f t="shared" si="3"/>
        <v>103</v>
      </c>
      <c r="D109" s="152">
        <v>38069</v>
      </c>
      <c r="E109" s="78">
        <v>6.24</v>
      </c>
      <c r="F109" s="153">
        <v>2</v>
      </c>
      <c r="G109" s="150" t="s">
        <v>61</v>
      </c>
      <c r="V109" s="161"/>
      <c r="W109" s="161"/>
      <c r="X109" s="161"/>
      <c r="Y109" s="151"/>
      <c r="Z109" s="154"/>
      <c r="AA109" s="78"/>
      <c r="AB109" s="78"/>
      <c r="AC109" s="78"/>
      <c r="AD109" s="78"/>
      <c r="AE109" s="78"/>
      <c r="AF109" s="78"/>
      <c r="AG109" s="151"/>
    </row>
    <row r="110" spans="3:33" s="150" customFormat="1" ht="12.75">
      <c r="C110" s="151">
        <f t="shared" si="3"/>
        <v>104</v>
      </c>
      <c r="D110" s="152">
        <v>38069</v>
      </c>
      <c r="E110" s="78"/>
      <c r="F110" s="153">
        <v>1</v>
      </c>
      <c r="G110" s="150" t="s">
        <v>73</v>
      </c>
      <c r="H110" s="150">
        <v>1</v>
      </c>
      <c r="I110" s="150">
        <v>7.13</v>
      </c>
      <c r="V110" s="161"/>
      <c r="W110" s="161"/>
      <c r="X110" s="161"/>
      <c r="Y110" s="151"/>
      <c r="Z110" s="154"/>
      <c r="AA110" s="78"/>
      <c r="AB110" s="78"/>
      <c r="AC110" s="78"/>
      <c r="AD110" s="78"/>
      <c r="AE110" s="78"/>
      <c r="AF110" s="78"/>
      <c r="AG110" s="151"/>
    </row>
    <row r="111" spans="3:33" s="150" customFormat="1" ht="12.75">
      <c r="C111" s="151">
        <f t="shared" si="3"/>
        <v>105</v>
      </c>
      <c r="D111" s="152">
        <v>38069</v>
      </c>
      <c r="E111" s="78">
        <v>6.27</v>
      </c>
      <c r="F111" s="153">
        <v>2</v>
      </c>
      <c r="G111" s="150" t="s">
        <v>58</v>
      </c>
      <c r="V111" s="161"/>
      <c r="W111" s="161"/>
      <c r="X111" s="161"/>
      <c r="Y111" s="151"/>
      <c r="Z111" s="154"/>
      <c r="AA111" s="78"/>
      <c r="AB111" s="78"/>
      <c r="AC111" s="78"/>
      <c r="AD111" s="78"/>
      <c r="AE111" s="78"/>
      <c r="AF111" s="78"/>
      <c r="AG111" s="151"/>
    </row>
    <row r="112" spans="3:33" s="150" customFormat="1" ht="12.75">
      <c r="C112" s="151">
        <f t="shared" si="3"/>
        <v>106</v>
      </c>
      <c r="D112" s="152">
        <v>38071</v>
      </c>
      <c r="E112" s="78">
        <v>6.13</v>
      </c>
      <c r="F112" s="153">
        <v>4</v>
      </c>
      <c r="G112" s="150" t="s">
        <v>57</v>
      </c>
      <c r="V112" s="161"/>
      <c r="W112" s="161"/>
      <c r="X112" s="161"/>
      <c r="Y112" s="151"/>
      <c r="Z112" s="154"/>
      <c r="AA112" s="78"/>
      <c r="AB112" s="78"/>
      <c r="AC112" s="78"/>
      <c r="AD112" s="78"/>
      <c r="AE112" s="78"/>
      <c r="AF112" s="78"/>
      <c r="AG112" s="151"/>
    </row>
    <row r="113" spans="3:33" s="150" customFormat="1" ht="12.75">
      <c r="C113" s="151">
        <f t="shared" si="3"/>
        <v>107</v>
      </c>
      <c r="D113" s="152">
        <v>38077</v>
      </c>
      <c r="E113" s="78">
        <v>6.08</v>
      </c>
      <c r="F113" s="153">
        <v>4</v>
      </c>
      <c r="G113" s="150" t="s">
        <v>57</v>
      </c>
      <c r="V113" s="161"/>
      <c r="W113" s="161"/>
      <c r="X113" s="161"/>
      <c r="Y113" s="151"/>
      <c r="Z113" s="154"/>
      <c r="AA113" s="78"/>
      <c r="AB113" s="78"/>
      <c r="AC113" s="78"/>
      <c r="AD113" s="78"/>
      <c r="AE113" s="78"/>
      <c r="AF113" s="78"/>
      <c r="AG113" s="151"/>
    </row>
    <row r="114" spans="3:34" s="150" customFormat="1" ht="12.75">
      <c r="C114" s="151">
        <f t="shared" si="3"/>
        <v>108</v>
      </c>
      <c r="D114" s="152">
        <v>38079</v>
      </c>
      <c r="E114" s="78">
        <v>6.21</v>
      </c>
      <c r="F114" s="153">
        <v>2</v>
      </c>
      <c r="G114" s="150" t="s">
        <v>58</v>
      </c>
      <c r="V114" s="161"/>
      <c r="W114" s="161"/>
      <c r="X114" s="161"/>
      <c r="Y114" s="151">
        <f>SUM(Y75)+1</f>
        <v>44</v>
      </c>
      <c r="Z114" s="154">
        <v>38030</v>
      </c>
      <c r="AA114" s="78">
        <v>6.19</v>
      </c>
      <c r="AB114" s="78"/>
      <c r="AC114" s="78"/>
      <c r="AD114" s="78"/>
      <c r="AE114" s="78"/>
      <c r="AF114" s="78">
        <v>6.19</v>
      </c>
      <c r="AG114" s="151">
        <v>1</v>
      </c>
      <c r="AH114" s="150" t="s">
        <v>58</v>
      </c>
    </row>
    <row r="115" spans="3:33" s="150" customFormat="1" ht="12.75">
      <c r="C115" s="151">
        <f t="shared" si="3"/>
        <v>109</v>
      </c>
      <c r="D115" s="152">
        <v>38082</v>
      </c>
      <c r="E115" s="78">
        <v>6.17</v>
      </c>
      <c r="F115" s="153">
        <v>1</v>
      </c>
      <c r="G115" s="150" t="s">
        <v>61</v>
      </c>
      <c r="V115" s="161"/>
      <c r="W115" s="161"/>
      <c r="X115" s="161"/>
      <c r="Y115" s="151"/>
      <c r="Z115" s="154"/>
      <c r="AA115" s="78"/>
      <c r="AB115" s="78"/>
      <c r="AC115" s="78"/>
      <c r="AD115" s="78"/>
      <c r="AE115" s="78"/>
      <c r="AF115" s="78"/>
      <c r="AG115" s="151"/>
    </row>
    <row r="116" spans="3:33" s="150" customFormat="1" ht="12.75">
      <c r="C116" s="151">
        <f t="shared" si="3"/>
        <v>110</v>
      </c>
      <c r="D116" s="152">
        <v>38082</v>
      </c>
      <c r="E116" s="78">
        <v>6.13</v>
      </c>
      <c r="F116" s="153">
        <v>2</v>
      </c>
      <c r="G116" s="150" t="s">
        <v>60</v>
      </c>
      <c r="V116" s="161"/>
      <c r="W116" s="161"/>
      <c r="X116" s="161"/>
      <c r="Y116" s="151"/>
      <c r="Z116" s="154"/>
      <c r="AA116" s="78"/>
      <c r="AB116" s="78"/>
      <c r="AC116" s="78"/>
      <c r="AD116" s="78"/>
      <c r="AE116" s="78"/>
      <c r="AF116" s="78"/>
      <c r="AG116" s="151"/>
    </row>
    <row r="117" spans="3:33" s="150" customFormat="1" ht="12.75">
      <c r="C117" s="151">
        <f t="shared" si="3"/>
        <v>111</v>
      </c>
      <c r="D117" s="152">
        <v>38082</v>
      </c>
      <c r="E117" s="78">
        <v>6.16</v>
      </c>
      <c r="F117" s="153">
        <v>1</v>
      </c>
      <c r="G117" s="150" t="s">
        <v>58</v>
      </c>
      <c r="V117" s="161"/>
      <c r="W117" s="161"/>
      <c r="X117" s="161"/>
      <c r="Y117" s="151"/>
      <c r="Z117" s="154"/>
      <c r="AA117" s="78"/>
      <c r="AB117" s="78"/>
      <c r="AC117" s="78"/>
      <c r="AD117" s="78"/>
      <c r="AE117" s="78"/>
      <c r="AF117" s="78"/>
      <c r="AG117" s="151"/>
    </row>
    <row r="118" spans="3:33" s="150" customFormat="1" ht="12.75">
      <c r="C118" s="151">
        <f t="shared" si="3"/>
        <v>112</v>
      </c>
      <c r="D118" s="152">
        <v>38083</v>
      </c>
      <c r="E118" s="78">
        <v>6.26</v>
      </c>
      <c r="F118" s="153">
        <v>4</v>
      </c>
      <c r="G118" s="150" t="s">
        <v>57</v>
      </c>
      <c r="V118" s="161"/>
      <c r="W118" s="161"/>
      <c r="X118" s="161"/>
      <c r="Y118" s="151"/>
      <c r="Z118" s="154"/>
      <c r="AA118" s="78"/>
      <c r="AB118" s="78"/>
      <c r="AC118" s="78"/>
      <c r="AD118" s="78"/>
      <c r="AE118" s="78"/>
      <c r="AF118" s="78"/>
      <c r="AG118" s="151"/>
    </row>
    <row r="119" spans="3:33" s="150" customFormat="1" ht="12.75">
      <c r="C119" s="151">
        <f t="shared" si="3"/>
        <v>113</v>
      </c>
      <c r="D119" s="152">
        <v>38086</v>
      </c>
      <c r="E119" s="78"/>
      <c r="F119" s="153">
        <v>1</v>
      </c>
      <c r="G119" s="150" t="s">
        <v>73</v>
      </c>
      <c r="H119" s="150">
        <v>1</v>
      </c>
      <c r="I119" s="150">
        <v>6.4</v>
      </c>
      <c r="V119" s="161"/>
      <c r="W119" s="161"/>
      <c r="X119" s="161"/>
      <c r="Y119" s="151"/>
      <c r="Z119" s="154"/>
      <c r="AA119" s="78"/>
      <c r="AB119" s="78"/>
      <c r="AC119" s="78"/>
      <c r="AD119" s="78"/>
      <c r="AE119" s="78"/>
      <c r="AF119" s="78"/>
      <c r="AG119" s="151"/>
    </row>
    <row r="120" spans="3:33" s="150" customFormat="1" ht="12.75">
      <c r="C120" s="151">
        <f t="shared" si="3"/>
        <v>114</v>
      </c>
      <c r="D120" s="152">
        <v>38088</v>
      </c>
      <c r="E120" s="78">
        <v>6.12</v>
      </c>
      <c r="F120" s="153">
        <v>2</v>
      </c>
      <c r="G120" s="150" t="s">
        <v>60</v>
      </c>
      <c r="V120" s="161" t="s">
        <v>135</v>
      </c>
      <c r="W120" s="161" t="s">
        <v>136</v>
      </c>
      <c r="X120" s="161" t="s">
        <v>137</v>
      </c>
      <c r="Y120" s="151"/>
      <c r="Z120" s="154"/>
      <c r="AA120" s="78"/>
      <c r="AB120" s="78"/>
      <c r="AC120" s="78"/>
      <c r="AD120" s="78"/>
      <c r="AE120" s="78"/>
      <c r="AF120" s="78"/>
      <c r="AG120" s="151"/>
    </row>
    <row r="121" spans="3:33" s="150" customFormat="1" ht="12.75">
      <c r="C121" s="151">
        <f t="shared" si="3"/>
        <v>115</v>
      </c>
      <c r="D121" s="152">
        <v>38090</v>
      </c>
      <c r="E121" s="78">
        <v>6.25</v>
      </c>
      <c r="F121" s="153">
        <v>2</v>
      </c>
      <c r="G121" s="150" t="s">
        <v>57</v>
      </c>
      <c r="V121" s="161"/>
      <c r="W121" s="161"/>
      <c r="X121" s="161"/>
      <c r="Y121" s="151"/>
      <c r="Z121" s="154"/>
      <c r="AA121" s="78"/>
      <c r="AB121" s="78"/>
      <c r="AC121" s="78"/>
      <c r="AD121" s="78"/>
      <c r="AE121" s="78"/>
      <c r="AF121" s="78"/>
      <c r="AG121" s="151"/>
    </row>
    <row r="122" spans="3:33" s="150" customFormat="1" ht="12.75">
      <c r="C122" s="151">
        <f t="shared" si="3"/>
        <v>116</v>
      </c>
      <c r="D122" s="152">
        <v>38095</v>
      </c>
      <c r="E122" s="78">
        <v>6.3</v>
      </c>
      <c r="F122" s="153">
        <v>1</v>
      </c>
      <c r="G122" s="150" t="s">
        <v>129</v>
      </c>
      <c r="V122" s="161"/>
      <c r="W122" s="161"/>
      <c r="X122" s="161"/>
      <c r="Y122" s="151"/>
      <c r="Z122" s="154"/>
      <c r="AA122" s="78"/>
      <c r="AB122" s="78"/>
      <c r="AC122" s="78"/>
      <c r="AD122" s="78"/>
      <c r="AE122" s="78"/>
      <c r="AF122" s="78"/>
      <c r="AG122" s="151"/>
    </row>
    <row r="123" spans="3:33" s="150" customFormat="1" ht="12.75">
      <c r="C123" s="151">
        <f t="shared" si="3"/>
        <v>117</v>
      </c>
      <c r="D123" s="152">
        <v>38095</v>
      </c>
      <c r="E123" s="78"/>
      <c r="F123" s="153">
        <v>1</v>
      </c>
      <c r="G123" s="150" t="s">
        <v>129</v>
      </c>
      <c r="H123" s="150">
        <v>1</v>
      </c>
      <c r="I123" s="150">
        <v>6.1</v>
      </c>
      <c r="V123" s="161" t="s">
        <v>142</v>
      </c>
      <c r="W123" s="161" t="s">
        <v>143</v>
      </c>
      <c r="X123" s="161"/>
      <c r="Y123" s="151"/>
      <c r="Z123" s="154"/>
      <c r="AA123" s="78"/>
      <c r="AB123" s="78"/>
      <c r="AC123" s="78"/>
      <c r="AD123" s="78"/>
      <c r="AE123" s="78"/>
      <c r="AF123" s="78"/>
      <c r="AG123" s="151"/>
    </row>
    <row r="124" spans="3:33" s="150" customFormat="1" ht="12.75">
      <c r="C124" s="151">
        <f t="shared" si="3"/>
        <v>118</v>
      </c>
      <c r="D124" s="152">
        <v>38096</v>
      </c>
      <c r="E124" s="78">
        <v>6.8</v>
      </c>
      <c r="F124" s="153">
        <v>4</v>
      </c>
      <c r="G124" s="150" t="s">
        <v>58</v>
      </c>
      <c r="S124" s="150" t="s">
        <v>131</v>
      </c>
      <c r="T124" s="150">
        <v>6.29</v>
      </c>
      <c r="U124" s="150" t="s">
        <v>131</v>
      </c>
      <c r="V124" s="161">
        <v>5.6</v>
      </c>
      <c r="W124" s="161">
        <v>7.2</v>
      </c>
      <c r="X124" s="161">
        <f>W124-V124</f>
        <v>1.6000000000000005</v>
      </c>
      <c r="Y124" s="151">
        <v>34</v>
      </c>
      <c r="Z124" s="154"/>
      <c r="AA124" s="78"/>
      <c r="AB124" s="78"/>
      <c r="AC124" s="78"/>
      <c r="AD124" s="78"/>
      <c r="AE124" s="78"/>
      <c r="AF124" s="78"/>
      <c r="AG124" s="151"/>
    </row>
    <row r="125" spans="3:33" s="150" customFormat="1" ht="12.75">
      <c r="C125" s="151">
        <f t="shared" si="3"/>
        <v>119</v>
      </c>
      <c r="D125" s="152">
        <v>38096</v>
      </c>
      <c r="E125" s="78"/>
      <c r="F125" s="153">
        <v>1</v>
      </c>
      <c r="G125" s="150" t="s">
        <v>73</v>
      </c>
      <c r="H125" s="150">
        <v>1</v>
      </c>
      <c r="I125" s="150">
        <v>7.13</v>
      </c>
      <c r="S125" s="150" t="s">
        <v>132</v>
      </c>
      <c r="T125" s="150">
        <v>6.23</v>
      </c>
      <c r="U125" s="150" t="s">
        <v>132</v>
      </c>
      <c r="V125" s="161">
        <v>5.6</v>
      </c>
      <c r="W125" s="161">
        <v>7.22</v>
      </c>
      <c r="X125" s="161">
        <f aca="true" t="shared" si="4" ref="X125:X132">W125-V125</f>
        <v>1.62</v>
      </c>
      <c r="Y125" s="151">
        <v>175</v>
      </c>
      <c r="Z125" s="154"/>
      <c r="AA125" s="78"/>
      <c r="AB125" s="78"/>
      <c r="AC125" s="78"/>
      <c r="AD125" s="78"/>
      <c r="AE125" s="78"/>
      <c r="AF125" s="78"/>
      <c r="AG125" s="151"/>
    </row>
    <row r="126" spans="3:33" s="150" customFormat="1" ht="12.75">
      <c r="C126" s="151">
        <f t="shared" si="3"/>
        <v>120</v>
      </c>
      <c r="D126" s="152">
        <v>38096</v>
      </c>
      <c r="E126" s="78">
        <v>6.85</v>
      </c>
      <c r="F126" s="153">
        <v>2</v>
      </c>
      <c r="G126" s="150" t="s">
        <v>60</v>
      </c>
      <c r="S126" s="150" t="s">
        <v>133</v>
      </c>
      <c r="T126" s="150">
        <v>6.15</v>
      </c>
      <c r="U126" s="150" t="s">
        <v>133</v>
      </c>
      <c r="V126" s="161">
        <v>5.47</v>
      </c>
      <c r="W126" s="161">
        <v>7.25</v>
      </c>
      <c r="X126" s="161">
        <f t="shared" si="4"/>
        <v>1.7800000000000002</v>
      </c>
      <c r="Y126" s="151">
        <v>149</v>
      </c>
      <c r="Z126" s="154"/>
      <c r="AA126" s="78"/>
      <c r="AB126" s="78"/>
      <c r="AC126" s="78"/>
      <c r="AD126" s="78"/>
      <c r="AE126" s="78"/>
      <c r="AF126" s="78"/>
      <c r="AG126" s="151"/>
    </row>
    <row r="127" spans="3:33" s="150" customFormat="1" ht="12.75">
      <c r="C127" s="151">
        <f t="shared" si="3"/>
        <v>121</v>
      </c>
      <c r="D127" s="152">
        <v>38097</v>
      </c>
      <c r="E127" s="78">
        <v>6.75</v>
      </c>
      <c r="F127" s="153">
        <v>3</v>
      </c>
      <c r="G127" s="150" t="s">
        <v>58</v>
      </c>
      <c r="S127" s="150" t="s">
        <v>134</v>
      </c>
      <c r="T127" s="150">
        <v>6.35</v>
      </c>
      <c r="U127" s="150" t="s">
        <v>134</v>
      </c>
      <c r="V127" s="161">
        <v>5.73</v>
      </c>
      <c r="W127" s="161">
        <v>7.33</v>
      </c>
      <c r="X127" s="161">
        <f t="shared" si="4"/>
        <v>1.5999999999999996</v>
      </c>
      <c r="Y127" s="151">
        <v>127</v>
      </c>
      <c r="Z127" s="154"/>
      <c r="AA127" s="78"/>
      <c r="AB127" s="78"/>
      <c r="AC127" s="78"/>
      <c r="AD127" s="78"/>
      <c r="AE127" s="78"/>
      <c r="AF127" s="78"/>
      <c r="AG127" s="151"/>
    </row>
    <row r="128" spans="3:33" s="150" customFormat="1" ht="12.75">
      <c r="C128" s="151">
        <f t="shared" si="3"/>
        <v>122</v>
      </c>
      <c r="D128" s="152">
        <v>38097</v>
      </c>
      <c r="E128" s="78">
        <v>6.87</v>
      </c>
      <c r="F128" s="153">
        <v>1</v>
      </c>
      <c r="G128" s="150" t="s">
        <v>73</v>
      </c>
      <c r="U128" s="150" t="s">
        <v>141</v>
      </c>
      <c r="V128" s="161">
        <v>6.1</v>
      </c>
      <c r="W128" s="161">
        <v>8.8</v>
      </c>
      <c r="X128" s="161"/>
      <c r="Y128" s="151"/>
      <c r="Z128" s="154"/>
      <c r="AA128" s="78"/>
      <c r="AB128" s="78"/>
      <c r="AC128" s="78"/>
      <c r="AD128" s="78"/>
      <c r="AE128" s="78"/>
      <c r="AF128" s="78"/>
      <c r="AG128" s="151"/>
    </row>
    <row r="129" spans="3:33" s="150" customFormat="1" ht="12.75">
      <c r="C129" s="151">
        <f t="shared" si="3"/>
        <v>123</v>
      </c>
      <c r="D129" s="152">
        <v>38097</v>
      </c>
      <c r="E129" s="78">
        <v>6.7</v>
      </c>
      <c r="F129" s="153">
        <v>3</v>
      </c>
      <c r="G129" s="150" t="s">
        <v>57</v>
      </c>
      <c r="S129" s="150" t="s">
        <v>138</v>
      </c>
      <c r="T129" s="161">
        <f>SUM(T124:T128)/4</f>
        <v>6.255000000000001</v>
      </c>
      <c r="U129" s="161"/>
      <c r="V129" s="161">
        <f>SUM(V124:V127)/4</f>
        <v>5.6</v>
      </c>
      <c r="W129" s="161">
        <f>SUM(W124:W127)/4</f>
        <v>7.25</v>
      </c>
      <c r="X129" s="161">
        <f t="shared" si="4"/>
        <v>1.6500000000000004</v>
      </c>
      <c r="Y129" s="151">
        <f>SUM(Y124:Y128)</f>
        <v>485</v>
      </c>
      <c r="Z129" s="154"/>
      <c r="AA129" s="78"/>
      <c r="AB129" s="78"/>
      <c r="AC129" s="78"/>
      <c r="AD129" s="78"/>
      <c r="AE129" s="78"/>
      <c r="AF129" s="78"/>
      <c r="AG129" s="151"/>
    </row>
    <row r="130" spans="3:33" s="150" customFormat="1" ht="12.75">
      <c r="C130" s="151">
        <f t="shared" si="3"/>
        <v>124</v>
      </c>
      <c r="D130" s="152">
        <v>38101</v>
      </c>
      <c r="E130" s="78">
        <v>7.21</v>
      </c>
      <c r="F130" s="153">
        <v>2</v>
      </c>
      <c r="G130" s="150" t="s">
        <v>60</v>
      </c>
      <c r="V130" s="161"/>
      <c r="W130" s="161"/>
      <c r="X130" s="161"/>
      <c r="Y130" s="151"/>
      <c r="Z130" s="154"/>
      <c r="AA130" s="78"/>
      <c r="AB130" s="78"/>
      <c r="AC130" s="78"/>
      <c r="AD130" s="78"/>
      <c r="AE130" s="78"/>
      <c r="AF130" s="78"/>
      <c r="AG130" s="151"/>
    </row>
    <row r="131" spans="3:33" s="150" customFormat="1" ht="12.75">
      <c r="C131" s="151">
        <f t="shared" si="3"/>
        <v>125</v>
      </c>
      <c r="D131" s="152">
        <v>38101</v>
      </c>
      <c r="E131" s="78">
        <v>7.25</v>
      </c>
      <c r="F131" s="153">
        <v>1</v>
      </c>
      <c r="G131" s="150" t="s">
        <v>129</v>
      </c>
      <c r="S131" s="150" t="s">
        <v>139</v>
      </c>
      <c r="V131" s="161">
        <v>5.47</v>
      </c>
      <c r="W131" s="161">
        <v>7.33</v>
      </c>
      <c r="X131" s="161">
        <f t="shared" si="4"/>
        <v>1.8600000000000003</v>
      </c>
      <c r="Y131" s="151"/>
      <c r="Z131" s="154"/>
      <c r="AA131" s="78"/>
      <c r="AB131" s="78"/>
      <c r="AC131" s="78"/>
      <c r="AD131" s="78"/>
      <c r="AE131" s="78"/>
      <c r="AF131" s="78"/>
      <c r="AG131" s="151"/>
    </row>
    <row r="132" spans="3:33" s="150" customFormat="1" ht="12.75">
      <c r="C132" s="151">
        <f t="shared" si="3"/>
        <v>126</v>
      </c>
      <c r="D132" s="152">
        <v>38101</v>
      </c>
      <c r="E132" s="78">
        <v>6.98</v>
      </c>
      <c r="F132" s="153">
        <v>2</v>
      </c>
      <c r="G132" s="150" t="s">
        <v>57</v>
      </c>
      <c r="S132" s="150" t="s">
        <v>140</v>
      </c>
      <c r="V132" s="161">
        <v>6.1</v>
      </c>
      <c r="W132" s="161">
        <v>8.8</v>
      </c>
      <c r="X132" s="161">
        <f t="shared" si="4"/>
        <v>2.700000000000001</v>
      </c>
      <c r="Y132" s="151"/>
      <c r="Z132" s="154"/>
      <c r="AA132" s="78"/>
      <c r="AB132" s="78"/>
      <c r="AC132" s="78"/>
      <c r="AD132" s="78"/>
      <c r="AE132" s="78"/>
      <c r="AF132" s="78"/>
      <c r="AG132" s="151"/>
    </row>
    <row r="133" spans="3:31" s="150" customFormat="1" ht="12.75">
      <c r="C133" s="151">
        <f t="shared" si="3"/>
        <v>127</v>
      </c>
      <c r="D133" s="152">
        <v>38107</v>
      </c>
      <c r="E133" s="78">
        <v>7.17</v>
      </c>
      <c r="F133" s="153">
        <v>3</v>
      </c>
      <c r="G133" s="150" t="s">
        <v>58</v>
      </c>
      <c r="V133" s="161"/>
      <c r="W133" s="161"/>
      <c r="X133" s="161"/>
      <c r="AA133" s="155"/>
      <c r="AB133" s="156"/>
      <c r="AC133" s="156"/>
      <c r="AD133" s="156"/>
      <c r="AE133" s="156"/>
    </row>
    <row r="134" spans="3:31" s="150" customFormat="1" ht="12.75">
      <c r="C134" s="151"/>
      <c r="D134" s="152"/>
      <c r="E134" s="78"/>
      <c r="F134" s="151"/>
      <c r="V134" s="161"/>
      <c r="W134" s="161"/>
      <c r="X134" s="161"/>
      <c r="AA134" s="155"/>
      <c r="AB134" s="156"/>
      <c r="AC134" s="156"/>
      <c r="AD134" s="156"/>
      <c r="AE134" s="156"/>
    </row>
    <row r="135" spans="4:22" ht="12.75">
      <c r="D135" s="142"/>
      <c r="E135" s="114"/>
      <c r="V135" s="2">
        <f>V132-V131</f>
        <v>0.6299999999999999</v>
      </c>
    </row>
    <row r="136" spans="4:14" ht="12.75">
      <c r="D136" s="142"/>
      <c r="E136" s="138">
        <f>SUM(E7:E135)</f>
        <v>753.9800000000002</v>
      </c>
      <c r="F136" s="51">
        <f>SUM(F7:F135)</f>
        <v>272</v>
      </c>
      <c r="H136" s="51">
        <f>SUM(H12:H135)</f>
        <v>10</v>
      </c>
      <c r="I136" s="138">
        <f>SUM(I7:I135)</f>
        <v>52.59</v>
      </c>
      <c r="K136" t="s">
        <v>69</v>
      </c>
      <c r="L136" s="2">
        <f>SUM(E136+I136)</f>
        <v>806.5700000000003</v>
      </c>
      <c r="M136" t="s">
        <v>130</v>
      </c>
      <c r="N136">
        <f>L136/127</f>
        <v>6.350944881889766</v>
      </c>
    </row>
    <row r="137" spans="4:5" ht="12.75">
      <c r="D137" s="142"/>
      <c r="E137" s="138"/>
    </row>
    <row r="138" ht="12.75">
      <c r="E138" s="114"/>
    </row>
    <row r="139" spans="4:5" ht="12.75">
      <c r="D139" s="142"/>
      <c r="E139" s="138"/>
    </row>
    <row r="140" spans="4:5" ht="12.75">
      <c r="D140" s="142"/>
      <c r="E140" s="138"/>
    </row>
    <row r="141" spans="4:5" ht="12.75">
      <c r="D141" s="142"/>
      <c r="E141" s="138"/>
    </row>
    <row r="142" ht="12.75">
      <c r="E142" s="114"/>
    </row>
    <row r="143" spans="4:5" ht="12.75">
      <c r="D143" s="142"/>
      <c r="E143" s="138"/>
    </row>
    <row r="144" spans="4:5" ht="12.75">
      <c r="D144" s="142"/>
      <c r="E144" s="114"/>
    </row>
    <row r="145" ht="12.75">
      <c r="E145" s="114"/>
    </row>
    <row r="146" spans="4:5" ht="12.75">
      <c r="D146" s="142"/>
      <c r="E146" s="138"/>
    </row>
    <row r="147" spans="4:5" ht="12.75">
      <c r="D147" s="142"/>
      <c r="E147" s="114"/>
    </row>
    <row r="148" ht="12.75">
      <c r="E148" s="114"/>
    </row>
    <row r="149" spans="4:5" ht="12.75">
      <c r="D149" s="142"/>
      <c r="E149" s="138"/>
    </row>
    <row r="150" ht="12.75">
      <c r="E150" s="114"/>
    </row>
    <row r="151" spans="4:5" ht="12.75">
      <c r="D151" s="142"/>
      <c r="E151" s="138"/>
    </row>
    <row r="152" spans="4:5" ht="12.75">
      <c r="D152" s="141">
        <v>37970</v>
      </c>
      <c r="E152" s="114">
        <v>6.74</v>
      </c>
    </row>
    <row r="153" spans="4:5" ht="12.75">
      <c r="D153" s="141">
        <v>37978</v>
      </c>
      <c r="E153" s="114">
        <v>6.35</v>
      </c>
    </row>
    <row r="154" spans="4:5" ht="12.75">
      <c r="D154" s="141">
        <v>37985</v>
      </c>
      <c r="E154" s="114">
        <v>6.05</v>
      </c>
    </row>
    <row r="155" ht="12.75">
      <c r="E155" s="114"/>
    </row>
    <row r="156" spans="4:5" ht="12.75">
      <c r="D156" s="141">
        <v>37987</v>
      </c>
      <c r="E156" s="114">
        <v>6.08</v>
      </c>
    </row>
    <row r="157" ht="12.75">
      <c r="E157" s="114"/>
    </row>
    <row r="158" spans="4:5" ht="12.75">
      <c r="D158" s="141">
        <v>37988</v>
      </c>
      <c r="E158" s="138">
        <v>5.93</v>
      </c>
    </row>
    <row r="159" ht="12.75">
      <c r="E159" s="138"/>
    </row>
    <row r="160" spans="4:5" ht="12.75">
      <c r="D160" s="141">
        <v>37989</v>
      </c>
      <c r="E160" s="138">
        <v>5.92</v>
      </c>
    </row>
    <row r="161" ht="12.75">
      <c r="E161" s="138"/>
    </row>
    <row r="162" spans="4:5" ht="12.75">
      <c r="D162" s="141">
        <v>37991</v>
      </c>
      <c r="E162" s="138">
        <v>5.96</v>
      </c>
    </row>
    <row r="163" ht="12.75">
      <c r="E163" s="138"/>
    </row>
    <row r="164" spans="4:5" ht="12.75">
      <c r="D164" s="141">
        <v>37995</v>
      </c>
      <c r="E164" s="114">
        <v>5.95</v>
      </c>
    </row>
    <row r="165" ht="12.75">
      <c r="E165" s="114"/>
    </row>
    <row r="166" spans="4:5" ht="12.75">
      <c r="D166" s="141">
        <v>37996</v>
      </c>
      <c r="E166" s="114">
        <v>5.87</v>
      </c>
    </row>
    <row r="167" spans="4:5" ht="12.75">
      <c r="D167" s="141">
        <v>38004</v>
      </c>
      <c r="E167" s="114">
        <v>6.16</v>
      </c>
    </row>
    <row r="168" spans="4:5" ht="12.75">
      <c r="D168" s="141">
        <v>38007</v>
      </c>
      <c r="E168" s="114">
        <v>6.25</v>
      </c>
    </row>
    <row r="169" spans="4:5" ht="12.75">
      <c r="D169" s="141">
        <v>38014</v>
      </c>
      <c r="E169" s="114">
        <v>6.62</v>
      </c>
    </row>
    <row r="170" spans="4:5" ht="12.75">
      <c r="D170" s="141">
        <v>38022</v>
      </c>
      <c r="E170" s="114">
        <v>6.44</v>
      </c>
    </row>
    <row r="171" spans="4:5" ht="12.75">
      <c r="D171" s="141">
        <v>38026</v>
      </c>
      <c r="E171" s="114">
        <v>6.28</v>
      </c>
    </row>
    <row r="172" spans="4:5" ht="12.75">
      <c r="D172" s="141">
        <v>38030</v>
      </c>
      <c r="E172" s="138">
        <v>6.19</v>
      </c>
    </row>
    <row r="173" spans="4:5" ht="12.75">
      <c r="D173" s="141">
        <v>38034</v>
      </c>
      <c r="E173" s="114">
        <v>6.11</v>
      </c>
    </row>
    <row r="174" spans="4:5" ht="12.75">
      <c r="D174" s="141">
        <v>38040</v>
      </c>
      <c r="E174" s="114">
        <v>6.16</v>
      </c>
    </row>
    <row r="175" spans="4:5" ht="12.75">
      <c r="D175" s="141">
        <v>38053</v>
      </c>
      <c r="E175" s="114">
        <v>7.03</v>
      </c>
    </row>
    <row r="176" spans="4:5" ht="12.75">
      <c r="D176" s="141">
        <v>38061</v>
      </c>
      <c r="E176" s="114">
        <v>7.22</v>
      </c>
    </row>
    <row r="177" spans="4:5" ht="12.75">
      <c r="D177" s="141">
        <v>38065</v>
      </c>
      <c r="E177" s="114">
        <v>7.12</v>
      </c>
    </row>
    <row r="178" spans="4:5" ht="12.75">
      <c r="D178" s="141">
        <v>38066</v>
      </c>
      <c r="E178" s="114">
        <v>6.8</v>
      </c>
    </row>
    <row r="179" spans="4:5" ht="12.75">
      <c r="D179" s="141">
        <v>38068</v>
      </c>
      <c r="E179" s="114">
        <v>6.38</v>
      </c>
    </row>
    <row r="180" spans="4:5" ht="12.75">
      <c r="D180" s="141">
        <v>38069</v>
      </c>
      <c r="E180" s="114">
        <v>6.27</v>
      </c>
    </row>
    <row r="181" spans="4:5" ht="12.75">
      <c r="D181" s="141">
        <v>38079</v>
      </c>
      <c r="E181" s="114">
        <v>6.21</v>
      </c>
    </row>
    <row r="182" ht="12.75">
      <c r="E182" s="114"/>
    </row>
    <row r="183" spans="4:5" ht="12.75">
      <c r="D183" s="141">
        <v>38082</v>
      </c>
      <c r="E183" s="114">
        <v>6.16</v>
      </c>
    </row>
    <row r="184" spans="4:5" ht="12.75">
      <c r="D184" s="142">
        <v>38096</v>
      </c>
      <c r="E184" s="114">
        <v>6.8</v>
      </c>
    </row>
    <row r="185" spans="4:5" ht="12.75">
      <c r="D185" s="141">
        <v>38097</v>
      </c>
      <c r="E185" s="114">
        <v>6.75</v>
      </c>
    </row>
    <row r="186" spans="4:5" ht="12.75">
      <c r="D186" s="142">
        <v>38107</v>
      </c>
      <c r="E186" s="138">
        <v>7.17</v>
      </c>
    </row>
    <row r="187" spans="4:5" ht="12.75">
      <c r="D187" s="142"/>
      <c r="E187" s="114"/>
    </row>
    <row r="188" spans="4:5" ht="12.75">
      <c r="D188" s="142"/>
      <c r="E188" s="114"/>
    </row>
    <row r="189" spans="4:5" ht="12.75">
      <c r="D189" s="142"/>
      <c r="E189" s="114"/>
    </row>
    <row r="190" spans="4:5" ht="12.75">
      <c r="D190" s="142"/>
      <c r="E190" s="114"/>
    </row>
    <row r="191" spans="4:5" ht="12.75">
      <c r="D191" s="142"/>
      <c r="E191" s="138"/>
    </row>
    <row r="192" spans="4:5" ht="12.75">
      <c r="D192" s="142"/>
      <c r="E192" s="114"/>
    </row>
    <row r="193" ht="12.75">
      <c r="E193" s="114"/>
    </row>
    <row r="194" spans="4:5" ht="12.75">
      <c r="D194" s="142"/>
      <c r="E194" s="138"/>
    </row>
    <row r="195" spans="4:5" ht="12.75">
      <c r="D195" s="142"/>
      <c r="E195" s="114"/>
    </row>
    <row r="196" ht="12.75">
      <c r="E196" s="114"/>
    </row>
    <row r="197" spans="4:5" ht="12.75">
      <c r="D197" s="142"/>
      <c r="E197" s="114"/>
    </row>
    <row r="198" spans="4:5" ht="12.75">
      <c r="D198" s="142"/>
      <c r="E198" s="114"/>
    </row>
    <row r="199" spans="4:5" ht="12.75">
      <c r="D199" s="142"/>
      <c r="E199" s="138"/>
    </row>
    <row r="200" spans="4:5" ht="12.75">
      <c r="D200" s="142"/>
      <c r="E200" s="114"/>
    </row>
    <row r="201" ht="12.75">
      <c r="E201" s="114"/>
    </row>
    <row r="202" spans="4:5" ht="12.75">
      <c r="D202" s="142"/>
      <c r="E202" s="138"/>
    </row>
    <row r="203" spans="4:5" ht="12.75">
      <c r="D203" s="142"/>
      <c r="E203" s="138"/>
    </row>
    <row r="204" spans="4:5" ht="12.75">
      <c r="D204" s="142"/>
      <c r="E204" s="138"/>
    </row>
    <row r="205" spans="4:5" ht="12.75">
      <c r="D205" s="142"/>
      <c r="E205" s="138"/>
    </row>
    <row r="206" ht="12.75">
      <c r="E206" s="114"/>
    </row>
    <row r="207" spans="4:5" ht="12.75">
      <c r="D207" s="142"/>
      <c r="E207" s="138"/>
    </row>
    <row r="208" spans="4:5" ht="12.75">
      <c r="D208" s="142"/>
      <c r="E208" s="114"/>
    </row>
    <row r="209" spans="4:5" ht="12.75">
      <c r="D209" s="142"/>
      <c r="E209" s="138"/>
    </row>
    <row r="210" ht="12.75">
      <c r="E210" s="114"/>
    </row>
    <row r="211" spans="4:5" ht="12.75">
      <c r="D211" s="143"/>
      <c r="E211" s="138"/>
    </row>
    <row r="212" spans="4:5" ht="12.75">
      <c r="D212" s="143"/>
      <c r="E212" s="114"/>
    </row>
    <row r="213" ht="12.75">
      <c r="E213" s="114"/>
    </row>
    <row r="214" spans="4:5" ht="12.75">
      <c r="D214" s="142"/>
      <c r="E214" s="138"/>
    </row>
    <row r="215" spans="4:5" ht="12.75">
      <c r="D215" s="144"/>
      <c r="E215" s="114"/>
    </row>
    <row r="216" spans="4:5" ht="12.75">
      <c r="D216" s="144"/>
      <c r="E216" s="138"/>
    </row>
    <row r="217" ht="12.75">
      <c r="E217" s="114"/>
    </row>
    <row r="218" spans="4:5" ht="12.75">
      <c r="D218" s="143"/>
      <c r="E218" s="114"/>
    </row>
    <row r="219" spans="4:5" ht="12.75">
      <c r="D219" s="143"/>
      <c r="E219" s="138"/>
    </row>
    <row r="220" spans="4:5" ht="12.75">
      <c r="D220" s="143"/>
      <c r="E220" s="138"/>
    </row>
    <row r="221" ht="12.75">
      <c r="E221" s="114"/>
    </row>
    <row r="222" spans="4:5" ht="12.75">
      <c r="D222" s="144"/>
      <c r="E222" s="114"/>
    </row>
    <row r="223" spans="4:5" ht="12.75">
      <c r="D223" s="144"/>
      <c r="E223" s="114"/>
    </row>
    <row r="224" spans="4:5" ht="12.75">
      <c r="D224" s="144"/>
      <c r="E224" s="114"/>
    </row>
    <row r="225" spans="4:5" ht="12.75">
      <c r="D225" s="144"/>
      <c r="E225" s="138"/>
    </row>
    <row r="226" spans="4:5" ht="12.75">
      <c r="D226" s="144"/>
      <c r="E226" s="138"/>
    </row>
    <row r="227" ht="12.75">
      <c r="E227" s="114"/>
    </row>
    <row r="228" spans="4:5" ht="12.75">
      <c r="D228" s="144"/>
      <c r="E228" s="138"/>
    </row>
    <row r="229" spans="4:5" ht="12.75">
      <c r="D229" s="144"/>
      <c r="E229" s="114"/>
    </row>
    <row r="230" ht="12.75">
      <c r="E230" s="114"/>
    </row>
    <row r="231" spans="4:5" ht="12.75">
      <c r="D231" s="144"/>
      <c r="E231" s="138"/>
    </row>
    <row r="232" spans="4:5" ht="12.75">
      <c r="D232" s="144"/>
      <c r="E232" s="114"/>
    </row>
    <row r="233" ht="12.75">
      <c r="E233" s="114"/>
    </row>
    <row r="234" ht="12.75">
      <c r="E234" s="114"/>
    </row>
    <row r="235" ht="12.75">
      <c r="E235" s="114"/>
    </row>
    <row r="236" ht="12.75">
      <c r="E236" s="114"/>
    </row>
    <row r="237" ht="12.75">
      <c r="E237" s="114"/>
    </row>
    <row r="238" ht="12.75">
      <c r="E238" s="114"/>
    </row>
    <row r="239" ht="12.75">
      <c r="E239" s="114"/>
    </row>
    <row r="240" ht="12.75">
      <c r="E240" s="114"/>
    </row>
    <row r="241" ht="12.75">
      <c r="E241" s="114"/>
    </row>
    <row r="242" ht="12.75">
      <c r="E242" s="114"/>
    </row>
    <row r="243" ht="12.75">
      <c r="E243" s="114"/>
    </row>
    <row r="244" ht="12.75">
      <c r="E244" s="114"/>
    </row>
    <row r="245" ht="12.75">
      <c r="E245" s="114"/>
    </row>
    <row r="246" ht="12.75">
      <c r="E246" s="114"/>
    </row>
    <row r="247" ht="12.75">
      <c r="E247" s="114"/>
    </row>
    <row r="248" ht="12.75">
      <c r="E248" s="114"/>
    </row>
    <row r="249" ht="12.75">
      <c r="E249" s="114"/>
    </row>
    <row r="250" ht="12.75">
      <c r="E250" s="114"/>
    </row>
    <row r="251" ht="12.75">
      <c r="E251" s="114"/>
    </row>
    <row r="252" ht="12.75">
      <c r="E252" s="114"/>
    </row>
    <row r="253" ht="12.75">
      <c r="E253" s="114"/>
    </row>
    <row r="254" ht="12.75">
      <c r="E254" s="114"/>
    </row>
    <row r="255" ht="12.75">
      <c r="E255" s="114"/>
    </row>
    <row r="256" ht="12.75">
      <c r="E256" s="114"/>
    </row>
    <row r="257" ht="12.75">
      <c r="E257" s="114"/>
    </row>
    <row r="258" ht="12.75">
      <c r="E258" s="114"/>
    </row>
    <row r="259" ht="12.75">
      <c r="E259" s="114"/>
    </row>
    <row r="260" ht="12.75">
      <c r="E260" s="114"/>
    </row>
    <row r="261" ht="12.75">
      <c r="E261" s="114"/>
    </row>
    <row r="262" ht="12.75">
      <c r="E262" s="114"/>
    </row>
    <row r="263" ht="12.75">
      <c r="E263" s="114"/>
    </row>
    <row r="264" spans="4:5" ht="12.75">
      <c r="D264" s="145"/>
      <c r="E264" s="114"/>
    </row>
    <row r="265" ht="12.75">
      <c r="E265" s="114"/>
    </row>
    <row r="266" ht="12.75">
      <c r="E266" s="114"/>
    </row>
    <row r="267" ht="12.75">
      <c r="E267" s="114"/>
    </row>
    <row r="268" ht="12.75">
      <c r="E268" s="114"/>
    </row>
    <row r="269" ht="12.75">
      <c r="E269" s="114"/>
    </row>
    <row r="270" ht="12.75">
      <c r="E270" s="114"/>
    </row>
    <row r="271" ht="12.75">
      <c r="E271" s="114"/>
    </row>
    <row r="272" ht="12.75">
      <c r="E272" s="114"/>
    </row>
    <row r="273" ht="12.75">
      <c r="E273" s="114"/>
    </row>
    <row r="274" ht="12.75">
      <c r="E274" s="114"/>
    </row>
    <row r="275" ht="12.75">
      <c r="E275" s="114"/>
    </row>
    <row r="276" ht="12.75">
      <c r="E276" s="114"/>
    </row>
    <row r="277" spans="4:5" ht="12.75">
      <c r="D277" s="145"/>
      <c r="E277" s="114"/>
    </row>
    <row r="278" ht="12.75">
      <c r="E278" s="114"/>
    </row>
    <row r="279" ht="12.75">
      <c r="E279" s="114"/>
    </row>
    <row r="280" ht="12.75">
      <c r="E280" s="114"/>
    </row>
    <row r="281" ht="12.75">
      <c r="E281" s="114"/>
    </row>
    <row r="282" ht="12.75">
      <c r="E282" s="114"/>
    </row>
    <row r="283" ht="12.75">
      <c r="E283" s="114"/>
    </row>
    <row r="284" ht="12.75">
      <c r="E284" s="114"/>
    </row>
    <row r="285" ht="12.75">
      <c r="E285" s="114"/>
    </row>
    <row r="286" ht="12.75">
      <c r="E286" s="114"/>
    </row>
    <row r="287" ht="12.75">
      <c r="E287" s="114"/>
    </row>
    <row r="288" ht="12.75">
      <c r="E288" s="114"/>
    </row>
    <row r="289" ht="12.75">
      <c r="E289" s="114"/>
    </row>
    <row r="290" ht="12.75">
      <c r="E290" s="114"/>
    </row>
    <row r="291" ht="12.75">
      <c r="E291" s="114"/>
    </row>
    <row r="292" ht="12.75">
      <c r="E292" s="114"/>
    </row>
    <row r="293" ht="12.75">
      <c r="E293" s="114"/>
    </row>
    <row r="294" ht="12.75">
      <c r="E294" s="114"/>
    </row>
    <row r="295" ht="12.75">
      <c r="E295" s="114"/>
    </row>
    <row r="296" ht="12.75">
      <c r="E296" s="114"/>
    </row>
    <row r="297" ht="12.75">
      <c r="E297" s="114"/>
    </row>
    <row r="298" ht="12.75">
      <c r="E298" s="114"/>
    </row>
    <row r="299" ht="12.75">
      <c r="E299" s="114"/>
    </row>
    <row r="300" ht="12.75">
      <c r="E300" s="114"/>
    </row>
    <row r="301" ht="12.75">
      <c r="E301" s="114"/>
    </row>
    <row r="302" ht="12.75">
      <c r="E302" s="114"/>
    </row>
    <row r="303" ht="12.75">
      <c r="E303" s="114"/>
    </row>
    <row r="304" ht="12.75">
      <c r="E304" s="114"/>
    </row>
    <row r="305" ht="12.75">
      <c r="E305" s="114"/>
    </row>
    <row r="306" ht="12.75">
      <c r="E306" s="114"/>
    </row>
    <row r="307" ht="12.75">
      <c r="E307" s="114"/>
    </row>
    <row r="308" ht="12.75">
      <c r="E308" s="114"/>
    </row>
    <row r="309" ht="12.75">
      <c r="E309" s="114"/>
    </row>
    <row r="310" ht="12.75">
      <c r="E310" s="114"/>
    </row>
    <row r="311" ht="12.75">
      <c r="E311" s="114"/>
    </row>
    <row r="312" ht="12.75">
      <c r="E312" s="114"/>
    </row>
    <row r="313" ht="12.75">
      <c r="E313" s="114"/>
    </row>
    <row r="314" ht="12.75">
      <c r="E314" s="114"/>
    </row>
    <row r="315" ht="12.75">
      <c r="E315" s="114"/>
    </row>
    <row r="316" ht="12.75">
      <c r="E316" s="114"/>
    </row>
    <row r="317" ht="12.75">
      <c r="E317" s="114"/>
    </row>
    <row r="318" spans="4:5" ht="12.75">
      <c r="D318" s="146"/>
      <c r="E318" s="114"/>
    </row>
    <row r="319" spans="4:5" ht="12.75">
      <c r="D319" s="146"/>
      <c r="E319" s="114"/>
    </row>
    <row r="320" ht="12.75">
      <c r="E320" s="114"/>
    </row>
    <row r="321" ht="12.75">
      <c r="E321" s="114"/>
    </row>
    <row r="322" ht="12.75">
      <c r="E322" s="114"/>
    </row>
    <row r="323" ht="12.75">
      <c r="E323" s="114"/>
    </row>
    <row r="324" ht="12.75">
      <c r="E324" s="114"/>
    </row>
    <row r="325" ht="12.75">
      <c r="E325" s="114"/>
    </row>
    <row r="326" ht="12.75">
      <c r="E326" s="114"/>
    </row>
    <row r="327" spans="4:5" ht="12.75">
      <c r="D327" s="147"/>
      <c r="E327" s="114"/>
    </row>
    <row r="328" ht="12.75">
      <c r="E328" s="114"/>
    </row>
    <row r="329" ht="12.75">
      <c r="E329" s="114"/>
    </row>
    <row r="330" ht="12.75">
      <c r="E330" s="114"/>
    </row>
    <row r="331" ht="12.75">
      <c r="E331" s="114"/>
    </row>
    <row r="332" ht="12.75">
      <c r="E332" s="114"/>
    </row>
    <row r="333" ht="12.75">
      <c r="E333" s="114"/>
    </row>
    <row r="334" ht="12.75">
      <c r="E334" s="114"/>
    </row>
    <row r="335" ht="12.75">
      <c r="E335" s="114"/>
    </row>
    <row r="336" ht="12.75">
      <c r="E336" s="114"/>
    </row>
    <row r="338" spans="4:5" ht="12.75">
      <c r="D338" s="148"/>
      <c r="E338" s="139"/>
    </row>
    <row r="339" spans="4:5" ht="12.75">
      <c r="D339" s="148"/>
      <c r="E339" s="139"/>
    </row>
    <row r="340" spans="4:5" ht="12.75">
      <c r="D340" s="149"/>
      <c r="E340" s="139"/>
    </row>
    <row r="341" spans="4:5" ht="12.75">
      <c r="D341" s="149"/>
      <c r="E341" s="139"/>
    </row>
    <row r="342" spans="4:5" ht="12.75">
      <c r="D342" s="149"/>
      <c r="E342" s="139"/>
    </row>
    <row r="343" spans="4:5" ht="12.75">
      <c r="D343" s="149"/>
      <c r="E343" s="139"/>
    </row>
    <row r="344" spans="4:5" ht="12.75">
      <c r="D344" s="149"/>
      <c r="E344" s="139"/>
    </row>
    <row r="345" spans="4:5" ht="12.75">
      <c r="D345" s="149"/>
      <c r="E345" s="139"/>
    </row>
    <row r="346" spans="4:5" ht="12.75">
      <c r="D346" s="149"/>
      <c r="E346" s="139"/>
    </row>
    <row r="347" spans="4:5" ht="12.75">
      <c r="D347" s="149"/>
      <c r="E347" s="139"/>
    </row>
    <row r="348" spans="4:5" ht="12.75">
      <c r="D348" s="149"/>
      <c r="E348" s="139"/>
    </row>
    <row r="349" spans="4:5" ht="12.75">
      <c r="D349" s="149"/>
      <c r="E349" s="139"/>
    </row>
    <row r="350" spans="4:5" ht="12.75">
      <c r="D350" s="149"/>
      <c r="E350" s="139"/>
    </row>
    <row r="351" spans="4:5" ht="12.75">
      <c r="D351" s="149"/>
      <c r="E351" s="139"/>
    </row>
    <row r="352" spans="4:5" ht="12.75">
      <c r="D352" s="149"/>
      <c r="E352" s="139"/>
    </row>
    <row r="353" spans="4:5" ht="12.75">
      <c r="D353" s="149"/>
      <c r="E353" s="139"/>
    </row>
    <row r="354" spans="4:5" ht="12.75">
      <c r="D354" s="149"/>
      <c r="E354" s="139"/>
    </row>
    <row r="355" spans="4:5" ht="12.75">
      <c r="D355" s="149"/>
      <c r="E355" s="139"/>
    </row>
    <row r="356" spans="4:5" ht="12.75">
      <c r="D356" s="149"/>
      <c r="E356" s="139"/>
    </row>
    <row r="357" spans="4:5" ht="12.75">
      <c r="D357" s="149"/>
      <c r="E357" s="139"/>
    </row>
    <row r="358" spans="4:5" ht="12.75">
      <c r="D358" s="149"/>
      <c r="E358" s="139"/>
    </row>
    <row r="359" spans="4:5" ht="12.75">
      <c r="D359" s="149"/>
      <c r="E359" s="139"/>
    </row>
    <row r="360" spans="4:5" ht="12.75">
      <c r="D360" s="149"/>
      <c r="E360" s="139"/>
    </row>
    <row r="361" spans="4:5" ht="12.75">
      <c r="D361" s="149"/>
      <c r="E361" s="139"/>
    </row>
    <row r="362" spans="4:5" ht="12.75">
      <c r="D362" s="149"/>
      <c r="E362" s="139"/>
    </row>
    <row r="363" spans="4:5" ht="12.75">
      <c r="D363" s="149"/>
      <c r="E363" s="139"/>
    </row>
    <row r="364" spans="4:5" ht="12.75">
      <c r="D364" s="149"/>
      <c r="E364" s="139"/>
    </row>
    <row r="365" spans="4:5" ht="12.75">
      <c r="D365" s="149"/>
      <c r="E365" s="139"/>
    </row>
  </sheetData>
  <autoFilter ref="C6:I133"/>
  <printOptions/>
  <pageMargins left="0.75" right="0.75" top="1" bottom="1" header="0.511811024" footer="0.511811024"/>
  <pageSetup orientation="portrait" paperSize="9" r:id="rId2"/>
  <headerFooter alignWithMargins="0">
    <oddHeader>&amp;C&amp;A</oddHeader>
    <oddFooter>&amp;CPágina &amp;P</oddFooter>
  </headerFooter>
  <drawing r:id="rId1"/>
</worksheet>
</file>

<file path=xl/worksheets/sheet4.xml><?xml version="1.0" encoding="utf-8"?>
<worksheet xmlns="http://schemas.openxmlformats.org/spreadsheetml/2006/main" xmlns:r="http://schemas.openxmlformats.org/officeDocument/2006/relationships">
  <dimension ref="A16:AT208"/>
  <sheetViews>
    <sheetView workbookViewId="0" topLeftCell="AH68">
      <selection activeCell="AF104" sqref="AF104"/>
    </sheetView>
  </sheetViews>
  <sheetFormatPr defaultColWidth="11.421875" defaultRowHeight="12.75"/>
  <cols>
    <col min="3" max="3" width="11.421875" style="2" customWidth="1"/>
    <col min="33" max="33" width="15.8515625" style="0" customWidth="1"/>
    <col min="34" max="34" width="11.421875" style="165" customWidth="1"/>
  </cols>
  <sheetData>
    <row r="16" spans="1:5" ht="12.75">
      <c r="A16">
        <v>1</v>
      </c>
      <c r="B16" s="50">
        <v>38323</v>
      </c>
      <c r="C16" s="2">
        <v>6.69</v>
      </c>
      <c r="D16">
        <v>2</v>
      </c>
      <c r="E16" t="s">
        <v>58</v>
      </c>
    </row>
    <row r="17" spans="1:5" ht="12.75">
      <c r="A17">
        <f>1+A16</f>
        <v>2</v>
      </c>
      <c r="B17" s="50">
        <v>38336</v>
      </c>
      <c r="C17" s="2">
        <v>7.36</v>
      </c>
      <c r="D17">
        <v>1</v>
      </c>
      <c r="E17" t="s">
        <v>58</v>
      </c>
    </row>
    <row r="18" spans="1:5" ht="12.75">
      <c r="A18">
        <f aca="true" t="shared" si="0" ref="A18:A41">1+A17</f>
        <v>3</v>
      </c>
      <c r="B18" s="50">
        <v>38339</v>
      </c>
      <c r="C18" s="2">
        <v>7.31</v>
      </c>
      <c r="D18">
        <v>2</v>
      </c>
      <c r="E18" t="s">
        <v>58</v>
      </c>
    </row>
    <row r="19" spans="1:5" ht="12.75">
      <c r="A19">
        <f t="shared" si="0"/>
        <v>4</v>
      </c>
      <c r="B19" s="50">
        <v>38345</v>
      </c>
      <c r="C19" s="2">
        <v>6.42</v>
      </c>
      <c r="D19">
        <v>3</v>
      </c>
      <c r="E19" t="s">
        <v>58</v>
      </c>
    </row>
    <row r="20" spans="1:5" ht="12.75">
      <c r="A20">
        <f t="shared" si="0"/>
        <v>5</v>
      </c>
      <c r="B20" s="50">
        <v>38347</v>
      </c>
      <c r="C20" s="2">
        <v>6.28</v>
      </c>
      <c r="D20">
        <v>2</v>
      </c>
      <c r="E20" t="s">
        <v>58</v>
      </c>
    </row>
    <row r="21" spans="1:5" ht="12.75">
      <c r="A21">
        <f t="shared" si="0"/>
        <v>6</v>
      </c>
      <c r="B21" s="50">
        <v>38350</v>
      </c>
      <c r="C21" s="2">
        <v>6.17</v>
      </c>
      <c r="D21">
        <v>2</v>
      </c>
      <c r="E21" t="s">
        <v>58</v>
      </c>
    </row>
    <row r="22" spans="1:5" ht="12.75">
      <c r="A22">
        <f t="shared" si="0"/>
        <v>7</v>
      </c>
      <c r="B22" s="50">
        <v>38353</v>
      </c>
      <c r="C22" s="2">
        <v>6.14</v>
      </c>
      <c r="D22">
        <v>3</v>
      </c>
      <c r="E22" t="s">
        <v>58</v>
      </c>
    </row>
    <row r="23" spans="1:5" ht="12.75">
      <c r="A23">
        <f t="shared" si="0"/>
        <v>8</v>
      </c>
      <c r="B23" s="50">
        <v>38354</v>
      </c>
      <c r="C23" s="2">
        <v>6.01</v>
      </c>
      <c r="D23">
        <v>2</v>
      </c>
      <c r="E23" t="s">
        <v>58</v>
      </c>
    </row>
    <row r="24" spans="1:5" ht="12.75">
      <c r="A24">
        <f t="shared" si="0"/>
        <v>9</v>
      </c>
      <c r="B24" s="50">
        <v>38358</v>
      </c>
      <c r="C24" s="2">
        <v>6.14</v>
      </c>
      <c r="D24">
        <v>4</v>
      </c>
      <c r="E24" t="s">
        <v>58</v>
      </c>
    </row>
    <row r="25" spans="1:5" ht="12.75">
      <c r="A25">
        <f t="shared" si="0"/>
        <v>10</v>
      </c>
      <c r="B25" s="50">
        <v>38363</v>
      </c>
      <c r="C25" s="2">
        <v>6.37</v>
      </c>
      <c r="D25">
        <v>4</v>
      </c>
      <c r="E25" t="s">
        <v>58</v>
      </c>
    </row>
    <row r="26" spans="1:5" ht="12.75">
      <c r="A26">
        <f t="shared" si="0"/>
        <v>11</v>
      </c>
      <c r="B26" s="50">
        <v>38366</v>
      </c>
      <c r="C26" s="2">
        <v>6.43</v>
      </c>
      <c r="D26">
        <v>3</v>
      </c>
      <c r="E26" t="s">
        <v>58</v>
      </c>
    </row>
    <row r="27" spans="1:5" ht="12.75">
      <c r="A27">
        <f t="shared" si="0"/>
        <v>12</v>
      </c>
      <c r="B27" s="50">
        <v>38374</v>
      </c>
      <c r="C27" s="2">
        <v>6.42</v>
      </c>
      <c r="D27">
        <v>3</v>
      </c>
      <c r="E27" t="s">
        <v>58</v>
      </c>
    </row>
    <row r="28" spans="1:5" ht="12.75">
      <c r="A28">
        <f t="shared" si="0"/>
        <v>13</v>
      </c>
      <c r="B28" s="50">
        <v>38381</v>
      </c>
      <c r="C28" s="2">
        <v>6.54</v>
      </c>
      <c r="D28">
        <v>2</v>
      </c>
      <c r="E28" t="s">
        <v>58</v>
      </c>
    </row>
    <row r="29" spans="1:5" ht="12.75">
      <c r="A29">
        <f t="shared" si="0"/>
        <v>14</v>
      </c>
      <c r="B29" s="50">
        <v>38384</v>
      </c>
      <c r="C29" s="2">
        <v>6.46</v>
      </c>
      <c r="D29">
        <v>2</v>
      </c>
      <c r="E29" t="s">
        <v>58</v>
      </c>
    </row>
    <row r="30" spans="1:5" ht="12.75">
      <c r="A30">
        <f t="shared" si="0"/>
        <v>15</v>
      </c>
      <c r="B30" s="50">
        <v>38393</v>
      </c>
      <c r="C30" s="2">
        <v>6.22</v>
      </c>
      <c r="D30">
        <v>3</v>
      </c>
      <c r="E30" t="s">
        <v>58</v>
      </c>
    </row>
    <row r="31" spans="1:5" ht="12.75">
      <c r="A31">
        <f t="shared" si="0"/>
        <v>16</v>
      </c>
      <c r="B31" s="50">
        <v>38397</v>
      </c>
      <c r="C31" s="2">
        <v>6.26</v>
      </c>
      <c r="D31">
        <v>2</v>
      </c>
      <c r="E31" t="s">
        <v>58</v>
      </c>
    </row>
    <row r="32" spans="1:5" ht="12.75">
      <c r="A32">
        <f t="shared" si="0"/>
        <v>17</v>
      </c>
      <c r="B32" s="50">
        <v>38400</v>
      </c>
      <c r="C32" s="2">
        <v>6.11</v>
      </c>
      <c r="D32">
        <v>4</v>
      </c>
      <c r="E32" t="s">
        <v>58</v>
      </c>
    </row>
    <row r="33" spans="1:5" ht="12.75">
      <c r="A33">
        <f t="shared" si="0"/>
        <v>18</v>
      </c>
      <c r="B33" s="50">
        <v>38402</v>
      </c>
      <c r="C33" s="2">
        <v>6.17</v>
      </c>
      <c r="D33">
        <v>1</v>
      </c>
      <c r="E33" t="s">
        <v>58</v>
      </c>
    </row>
    <row r="34" spans="1:5" ht="12.75">
      <c r="A34">
        <f t="shared" si="0"/>
        <v>19</v>
      </c>
      <c r="B34" s="50">
        <v>38409</v>
      </c>
      <c r="C34" s="2">
        <v>6.48</v>
      </c>
      <c r="D34">
        <v>3</v>
      </c>
      <c r="E34" t="s">
        <v>58</v>
      </c>
    </row>
    <row r="35" spans="1:5" ht="12.75">
      <c r="A35">
        <f t="shared" si="0"/>
        <v>20</v>
      </c>
      <c r="B35" s="50">
        <v>38417</v>
      </c>
      <c r="C35" s="2">
        <v>6.76</v>
      </c>
      <c r="D35">
        <v>2</v>
      </c>
      <c r="E35" t="s">
        <v>58</v>
      </c>
    </row>
    <row r="36" spans="1:5" ht="12.75">
      <c r="A36">
        <f t="shared" si="0"/>
        <v>21</v>
      </c>
      <c r="B36" s="50">
        <v>38419</v>
      </c>
      <c r="C36" s="2">
        <v>6.71</v>
      </c>
      <c r="D36">
        <v>1</v>
      </c>
      <c r="E36" t="s">
        <v>58</v>
      </c>
    </row>
    <row r="37" spans="1:5" ht="12.75">
      <c r="A37">
        <f t="shared" si="0"/>
        <v>22</v>
      </c>
      <c r="B37" s="50">
        <v>38423</v>
      </c>
      <c r="C37" s="2">
        <v>6.8</v>
      </c>
      <c r="D37">
        <v>3</v>
      </c>
      <c r="E37" t="s">
        <v>58</v>
      </c>
    </row>
    <row r="38" spans="1:5" ht="12.75">
      <c r="A38">
        <f t="shared" si="0"/>
        <v>23</v>
      </c>
      <c r="B38" s="50">
        <v>38429</v>
      </c>
      <c r="C38" s="2">
        <v>6.47</v>
      </c>
      <c r="D38">
        <v>2</v>
      </c>
      <c r="E38" t="s">
        <v>58</v>
      </c>
    </row>
    <row r="39" spans="1:5" ht="12.75">
      <c r="A39">
        <f t="shared" si="0"/>
        <v>24</v>
      </c>
      <c r="B39" s="50">
        <v>38435</v>
      </c>
      <c r="C39" s="2">
        <v>6.33</v>
      </c>
      <c r="D39">
        <v>2</v>
      </c>
      <c r="E39" t="s">
        <v>58</v>
      </c>
    </row>
    <row r="40" spans="1:5" ht="12.75">
      <c r="A40">
        <f t="shared" si="0"/>
        <v>25</v>
      </c>
      <c r="B40" s="50">
        <v>38437</v>
      </c>
      <c r="C40" s="2">
        <v>6.14</v>
      </c>
      <c r="D40">
        <v>3</v>
      </c>
      <c r="E40" t="s">
        <v>58</v>
      </c>
    </row>
    <row r="41" spans="1:5" ht="12.75">
      <c r="A41">
        <f t="shared" si="0"/>
        <v>26</v>
      </c>
      <c r="B41" s="50">
        <v>38451</v>
      </c>
      <c r="C41" s="2">
        <v>5.95</v>
      </c>
      <c r="D41">
        <v>1</v>
      </c>
      <c r="E41" t="s">
        <v>58</v>
      </c>
    </row>
    <row r="42" ht="12.75">
      <c r="B42" s="50"/>
    </row>
    <row r="43" ht="12.75">
      <c r="D43">
        <f>SUM(D16:D41)</f>
        <v>62</v>
      </c>
    </row>
    <row r="58" spans="6:17" ht="12.75">
      <c r="F58" t="s">
        <v>181</v>
      </c>
      <c r="G58" t="s">
        <v>180</v>
      </c>
      <c r="N58" t="s">
        <v>178</v>
      </c>
      <c r="O58" t="s">
        <v>177</v>
      </c>
      <c r="P58" t="s">
        <v>176</v>
      </c>
      <c r="Q58" t="s">
        <v>184</v>
      </c>
    </row>
    <row r="59" spans="8:14" ht="12.75">
      <c r="H59">
        <v>4</v>
      </c>
      <c r="I59" t="s">
        <v>57</v>
      </c>
      <c r="J59">
        <v>1</v>
      </c>
      <c r="K59" s="50">
        <v>38286</v>
      </c>
      <c r="L59">
        <v>7.14</v>
      </c>
      <c r="M59" s="50">
        <v>38286</v>
      </c>
      <c r="N59">
        <v>7.14</v>
      </c>
    </row>
    <row r="60" spans="8:14" ht="12.75">
      <c r="H60">
        <v>3</v>
      </c>
      <c r="I60" t="s">
        <v>57</v>
      </c>
      <c r="J60">
        <f>1+J59</f>
        <v>2</v>
      </c>
      <c r="K60" s="50">
        <v>38298</v>
      </c>
      <c r="L60">
        <v>6.13</v>
      </c>
      <c r="M60" s="50">
        <v>38298</v>
      </c>
      <c r="N60">
        <v>6.13</v>
      </c>
    </row>
    <row r="61" spans="8:14" ht="12.75">
      <c r="H61">
        <v>4</v>
      </c>
      <c r="I61" t="s">
        <v>57</v>
      </c>
      <c r="J61">
        <f aca="true" t="shared" si="1" ref="J61:J127">1+J60</f>
        <v>3</v>
      </c>
      <c r="K61" s="50">
        <v>38305</v>
      </c>
      <c r="L61">
        <v>6.11</v>
      </c>
      <c r="M61" s="50">
        <v>38305</v>
      </c>
      <c r="N61">
        <v>6.11</v>
      </c>
    </row>
    <row r="62" spans="8:14" ht="12.75">
      <c r="H62">
        <v>4</v>
      </c>
      <c r="I62" t="s">
        <v>57</v>
      </c>
      <c r="J62">
        <f t="shared" si="1"/>
        <v>4</v>
      </c>
      <c r="K62" s="50">
        <v>38311</v>
      </c>
      <c r="L62">
        <v>6.17</v>
      </c>
      <c r="M62" s="50">
        <v>38311</v>
      </c>
      <c r="N62">
        <v>6.17</v>
      </c>
    </row>
    <row r="63" spans="8:14" ht="12.75">
      <c r="H63">
        <v>4</v>
      </c>
      <c r="I63" t="s">
        <v>57</v>
      </c>
      <c r="J63">
        <f t="shared" si="1"/>
        <v>5</v>
      </c>
      <c r="K63" s="50">
        <v>38320</v>
      </c>
      <c r="L63">
        <v>6.23</v>
      </c>
      <c r="M63" s="50">
        <v>38320</v>
      </c>
      <c r="N63">
        <v>6.23</v>
      </c>
    </row>
    <row r="64" spans="8:34" ht="12.75">
      <c r="H64">
        <v>2</v>
      </c>
      <c r="I64" t="s">
        <v>58</v>
      </c>
      <c r="J64">
        <f t="shared" si="1"/>
        <v>6</v>
      </c>
      <c r="K64" s="50">
        <v>38323</v>
      </c>
      <c r="L64" s="2">
        <v>6.69</v>
      </c>
      <c r="M64" s="50">
        <v>38323</v>
      </c>
      <c r="N64" s="2">
        <v>6.69</v>
      </c>
      <c r="AG64" t="s">
        <v>186</v>
      </c>
      <c r="AH64" s="165" t="s">
        <v>187</v>
      </c>
    </row>
    <row r="65" spans="8:14" ht="12.75">
      <c r="H65">
        <v>2</v>
      </c>
      <c r="I65" t="s">
        <v>57</v>
      </c>
      <c r="J65">
        <f t="shared" si="1"/>
        <v>7</v>
      </c>
      <c r="K65" s="50">
        <v>38328</v>
      </c>
      <c r="L65" s="2">
        <v>7.09</v>
      </c>
      <c r="M65" s="50">
        <v>38328</v>
      </c>
      <c r="N65" s="2">
        <v>7.09</v>
      </c>
    </row>
    <row r="66" spans="7:34" ht="12.75">
      <c r="G66">
        <v>1</v>
      </c>
      <c r="H66">
        <v>2</v>
      </c>
      <c r="I66" t="s">
        <v>57</v>
      </c>
      <c r="J66">
        <f t="shared" si="1"/>
        <v>8</v>
      </c>
      <c r="K66" s="50">
        <v>38331</v>
      </c>
      <c r="L66" s="2">
        <v>7.17</v>
      </c>
      <c r="M66" s="50">
        <v>38331</v>
      </c>
      <c r="N66" s="2">
        <v>7.17</v>
      </c>
      <c r="AG66" s="50">
        <v>36901</v>
      </c>
      <c r="AH66" s="165">
        <v>5.7</v>
      </c>
    </row>
    <row r="67" spans="8:34" ht="12.75">
      <c r="H67">
        <v>1</v>
      </c>
      <c r="I67" t="s">
        <v>58</v>
      </c>
      <c r="J67">
        <f t="shared" si="1"/>
        <v>9</v>
      </c>
      <c r="K67" s="50">
        <v>38336</v>
      </c>
      <c r="L67" s="2">
        <v>7.36</v>
      </c>
      <c r="M67" s="50">
        <v>38336</v>
      </c>
      <c r="N67" s="2">
        <v>7.36</v>
      </c>
      <c r="AG67" s="50">
        <v>36940</v>
      </c>
      <c r="AH67" s="165">
        <v>5.6</v>
      </c>
    </row>
    <row r="68" spans="8:34" ht="12.75">
      <c r="H68">
        <v>1</v>
      </c>
      <c r="I68" t="s">
        <v>73</v>
      </c>
      <c r="J68">
        <f t="shared" si="1"/>
        <v>10</v>
      </c>
      <c r="K68" s="50">
        <v>38338</v>
      </c>
      <c r="L68" s="2">
        <v>7.38</v>
      </c>
      <c r="M68" s="50">
        <v>38338</v>
      </c>
      <c r="N68" s="2"/>
      <c r="AG68" s="50">
        <v>36987</v>
      </c>
      <c r="AH68" s="165">
        <v>5.6</v>
      </c>
    </row>
    <row r="69" spans="8:34" ht="12.75">
      <c r="H69">
        <v>4</v>
      </c>
      <c r="I69" t="s">
        <v>57</v>
      </c>
      <c r="J69">
        <f t="shared" si="1"/>
        <v>11</v>
      </c>
      <c r="K69" s="50">
        <v>38338</v>
      </c>
      <c r="L69" s="2">
        <v>7.28</v>
      </c>
      <c r="M69" s="50">
        <v>38338</v>
      </c>
      <c r="N69" s="2"/>
      <c r="O69" s="2">
        <f>SUM(L68:L69)/2</f>
        <v>7.33</v>
      </c>
      <c r="AG69" s="50">
        <v>37217</v>
      </c>
      <c r="AH69" s="165">
        <v>5.6</v>
      </c>
    </row>
    <row r="70" spans="8:36" ht="12.75">
      <c r="H70">
        <v>2</v>
      </c>
      <c r="I70" t="s">
        <v>58</v>
      </c>
      <c r="J70">
        <f t="shared" si="1"/>
        <v>12</v>
      </c>
      <c r="K70" s="50">
        <v>38339</v>
      </c>
      <c r="L70" s="2">
        <v>7.31</v>
      </c>
      <c r="M70" s="50">
        <v>38339</v>
      </c>
      <c r="N70" s="2"/>
      <c r="AG70" s="50">
        <v>37252</v>
      </c>
      <c r="AH70" s="165">
        <v>5.85</v>
      </c>
      <c r="AJ70" s="201" t="s">
        <v>220</v>
      </c>
    </row>
    <row r="71" spans="8:34" ht="12.75">
      <c r="H71">
        <v>1</v>
      </c>
      <c r="I71" t="s">
        <v>64</v>
      </c>
      <c r="J71">
        <f t="shared" si="1"/>
        <v>13</v>
      </c>
      <c r="K71" s="50">
        <v>38339</v>
      </c>
      <c r="L71" s="2">
        <v>7.33</v>
      </c>
      <c r="M71" s="50">
        <v>38339</v>
      </c>
      <c r="N71" s="2"/>
      <c r="AG71" s="50">
        <v>37304</v>
      </c>
      <c r="AH71" s="165">
        <v>5.7</v>
      </c>
    </row>
    <row r="72" spans="8:34" ht="12.75">
      <c r="H72">
        <v>1</v>
      </c>
      <c r="I72" t="s">
        <v>60</v>
      </c>
      <c r="J72">
        <f t="shared" si="1"/>
        <v>14</v>
      </c>
      <c r="K72" s="50">
        <v>38339</v>
      </c>
      <c r="L72" s="2">
        <v>7.27</v>
      </c>
      <c r="M72" s="50">
        <v>38339</v>
      </c>
      <c r="N72" s="2"/>
      <c r="O72" s="2"/>
      <c r="P72" s="2">
        <f>SUM(L70:L72)/3</f>
        <v>7.303333333333334</v>
      </c>
      <c r="AG72" s="50">
        <v>37355</v>
      </c>
      <c r="AH72" s="165">
        <v>5.75</v>
      </c>
    </row>
    <row r="73" spans="8:34" ht="12.75">
      <c r="H73">
        <v>3</v>
      </c>
      <c r="I73" t="s">
        <v>57</v>
      </c>
      <c r="J73">
        <f t="shared" si="1"/>
        <v>15</v>
      </c>
      <c r="K73" s="50">
        <v>38340</v>
      </c>
      <c r="L73" s="2">
        <v>7.06</v>
      </c>
      <c r="M73" s="50">
        <v>38340</v>
      </c>
      <c r="N73" s="2">
        <v>7.06</v>
      </c>
      <c r="O73" s="2"/>
      <c r="P73" s="2"/>
      <c r="AG73" s="50">
        <v>37618</v>
      </c>
      <c r="AH73" s="165">
        <v>5.5</v>
      </c>
    </row>
    <row r="74" spans="8:34" ht="12.75">
      <c r="H74">
        <v>3</v>
      </c>
      <c r="I74" t="s">
        <v>58</v>
      </c>
      <c r="J74">
        <f t="shared" si="1"/>
        <v>16</v>
      </c>
      <c r="K74" s="50">
        <v>38345</v>
      </c>
      <c r="L74" s="2">
        <v>6.42</v>
      </c>
      <c r="M74" s="50">
        <v>38345</v>
      </c>
      <c r="N74" s="2"/>
      <c r="AG74" s="50">
        <v>37668</v>
      </c>
      <c r="AH74" s="165">
        <v>5.6</v>
      </c>
    </row>
    <row r="75" spans="8:34" ht="12.75">
      <c r="H75">
        <v>1</v>
      </c>
      <c r="I75" t="s">
        <v>61</v>
      </c>
      <c r="J75">
        <f t="shared" si="1"/>
        <v>17</v>
      </c>
      <c r="K75" s="50">
        <v>38345</v>
      </c>
      <c r="L75" s="2">
        <v>6.23</v>
      </c>
      <c r="M75" s="50">
        <v>38345</v>
      </c>
      <c r="N75" s="2"/>
      <c r="O75" s="2">
        <f>SUM(L74:L75)/2</f>
        <v>6.325</v>
      </c>
      <c r="AG75" s="50">
        <v>37717</v>
      </c>
      <c r="AH75" s="165">
        <v>5.73</v>
      </c>
    </row>
    <row r="76" spans="8:34" ht="12.75">
      <c r="H76">
        <v>2</v>
      </c>
      <c r="I76" t="s">
        <v>58</v>
      </c>
      <c r="J76">
        <f t="shared" si="1"/>
        <v>18</v>
      </c>
      <c r="K76" s="50">
        <v>38347</v>
      </c>
      <c r="L76" s="2">
        <v>6.28</v>
      </c>
      <c r="M76" s="50">
        <v>38347</v>
      </c>
      <c r="N76" s="2">
        <v>6.28</v>
      </c>
      <c r="AG76" s="50">
        <v>38005</v>
      </c>
      <c r="AH76" s="165">
        <v>5.78</v>
      </c>
    </row>
    <row r="77" spans="6:34" ht="12.75">
      <c r="F77">
        <v>1</v>
      </c>
      <c r="G77">
        <v>1</v>
      </c>
      <c r="H77">
        <v>1</v>
      </c>
      <c r="I77" t="s">
        <v>73</v>
      </c>
      <c r="J77">
        <f t="shared" si="1"/>
        <v>19</v>
      </c>
      <c r="K77" s="50">
        <v>38349</v>
      </c>
      <c r="L77" s="2">
        <v>5.98</v>
      </c>
      <c r="M77" s="50">
        <v>38349</v>
      </c>
      <c r="N77" s="2"/>
      <c r="AG77" s="50">
        <v>38031</v>
      </c>
      <c r="AH77" s="165">
        <v>6.05</v>
      </c>
    </row>
    <row r="78" spans="8:34" ht="12.75">
      <c r="H78">
        <v>2</v>
      </c>
      <c r="I78" t="s">
        <v>58</v>
      </c>
      <c r="J78">
        <f t="shared" si="1"/>
        <v>20</v>
      </c>
      <c r="K78" s="50">
        <v>38350</v>
      </c>
      <c r="L78" s="2">
        <v>6.17</v>
      </c>
      <c r="M78" s="50">
        <v>38350</v>
      </c>
      <c r="N78" s="2"/>
      <c r="AG78" s="50">
        <v>38077</v>
      </c>
      <c r="AH78" s="165">
        <v>6.08</v>
      </c>
    </row>
    <row r="79" spans="8:34" ht="12.75">
      <c r="H79">
        <v>4</v>
      </c>
      <c r="I79" t="s">
        <v>57</v>
      </c>
      <c r="J79">
        <f t="shared" si="1"/>
        <v>21</v>
      </c>
      <c r="K79" s="50">
        <v>38350</v>
      </c>
      <c r="L79" s="2">
        <v>6.05</v>
      </c>
      <c r="M79" s="50">
        <v>38350</v>
      </c>
      <c r="N79" s="2"/>
      <c r="AG79" s="50">
        <v>38305</v>
      </c>
      <c r="AH79" s="165">
        <v>6.05</v>
      </c>
    </row>
    <row r="80" spans="8:34" ht="12.75">
      <c r="H80">
        <v>2</v>
      </c>
      <c r="I80" t="s">
        <v>61</v>
      </c>
      <c r="J80">
        <f t="shared" si="1"/>
        <v>22</v>
      </c>
      <c r="K80" s="50">
        <v>38350</v>
      </c>
      <c r="L80" s="2">
        <v>6.17</v>
      </c>
      <c r="M80" s="50">
        <v>38350</v>
      </c>
      <c r="N80" s="2"/>
      <c r="O80" s="2"/>
      <c r="P80" s="2">
        <f>SUM(L78:L80)/3</f>
        <v>6.13</v>
      </c>
      <c r="AG80" s="50">
        <v>38353</v>
      </c>
      <c r="AH80" s="165">
        <v>6.07</v>
      </c>
    </row>
    <row r="81" spans="8:46" ht="12.75">
      <c r="H81">
        <v>3</v>
      </c>
      <c r="I81" t="s">
        <v>58</v>
      </c>
      <c r="J81">
        <f t="shared" si="1"/>
        <v>23</v>
      </c>
      <c r="K81" s="50">
        <v>38353</v>
      </c>
      <c r="L81" s="2">
        <v>6.14</v>
      </c>
      <c r="M81" s="50">
        <v>38353</v>
      </c>
      <c r="N81" s="2"/>
      <c r="AG81" s="50">
        <v>38397</v>
      </c>
      <c r="AH81" s="165">
        <v>6.11</v>
      </c>
      <c r="AT81" s="201" t="s">
        <v>222</v>
      </c>
    </row>
    <row r="82" spans="5:34" ht="12.75">
      <c r="E82">
        <v>5.59</v>
      </c>
      <c r="F82">
        <v>1</v>
      </c>
      <c r="G82">
        <v>4</v>
      </c>
      <c r="H82">
        <v>4</v>
      </c>
      <c r="I82" t="s">
        <v>57</v>
      </c>
      <c r="J82">
        <f t="shared" si="1"/>
        <v>24</v>
      </c>
      <c r="K82" s="50">
        <v>38353</v>
      </c>
      <c r="L82" s="2"/>
      <c r="M82" s="50">
        <v>38353</v>
      </c>
      <c r="N82" s="2"/>
      <c r="AG82" s="50">
        <v>38447</v>
      </c>
      <c r="AH82" s="165">
        <v>5.9</v>
      </c>
    </row>
    <row r="83" spans="8:14" ht="12.75">
      <c r="H83">
        <v>1</v>
      </c>
      <c r="I83" t="s">
        <v>60</v>
      </c>
      <c r="J83">
        <f t="shared" si="1"/>
        <v>25</v>
      </c>
      <c r="K83" s="50">
        <v>38353</v>
      </c>
      <c r="L83" s="2">
        <v>6.03</v>
      </c>
      <c r="M83" s="50">
        <v>38353</v>
      </c>
      <c r="N83" s="2"/>
    </row>
    <row r="84" spans="8:14" ht="12.75">
      <c r="H84">
        <v>1</v>
      </c>
      <c r="I84" t="s">
        <v>183</v>
      </c>
      <c r="J84">
        <f t="shared" si="1"/>
        <v>26</v>
      </c>
      <c r="K84" s="50">
        <v>38353</v>
      </c>
      <c r="L84" s="2">
        <v>6.06</v>
      </c>
      <c r="M84" s="50">
        <v>38353</v>
      </c>
      <c r="N84" s="2"/>
    </row>
    <row r="85" spans="8:14" ht="12.75">
      <c r="H85">
        <v>2</v>
      </c>
      <c r="I85" t="s">
        <v>73</v>
      </c>
      <c r="J85">
        <f t="shared" si="1"/>
        <v>27</v>
      </c>
      <c r="K85" s="50">
        <v>38353</v>
      </c>
      <c r="L85" s="2">
        <v>5.96</v>
      </c>
      <c r="M85" s="50">
        <v>38353</v>
      </c>
      <c r="N85" s="2"/>
    </row>
    <row r="86" spans="8:17" ht="12.75">
      <c r="H86">
        <v>2</v>
      </c>
      <c r="I86" t="s">
        <v>61</v>
      </c>
      <c r="J86">
        <f t="shared" si="1"/>
        <v>28</v>
      </c>
      <c r="K86" s="50">
        <v>38353</v>
      </c>
      <c r="L86" s="2">
        <v>6.18</v>
      </c>
      <c r="M86" s="50">
        <v>38353</v>
      </c>
      <c r="N86" s="2"/>
      <c r="O86" s="2"/>
      <c r="P86" s="2"/>
      <c r="Q86" s="2">
        <f>SUM(L81:L86)/5</f>
        <v>6.074</v>
      </c>
    </row>
    <row r="87" spans="8:14" ht="12.75">
      <c r="H87">
        <v>2</v>
      </c>
      <c r="I87" t="s">
        <v>58</v>
      </c>
      <c r="J87">
        <f t="shared" si="1"/>
        <v>29</v>
      </c>
      <c r="K87" s="50">
        <v>38354</v>
      </c>
      <c r="L87" s="2">
        <v>6.01</v>
      </c>
      <c r="M87" s="50">
        <v>38354</v>
      </c>
      <c r="N87" s="2"/>
    </row>
    <row r="88" spans="8:15" ht="12.75">
      <c r="H88">
        <v>1</v>
      </c>
      <c r="I88" t="s">
        <v>61</v>
      </c>
      <c r="J88">
        <f t="shared" si="1"/>
        <v>30</v>
      </c>
      <c r="K88" s="50">
        <v>38354</v>
      </c>
      <c r="L88" s="2">
        <v>6.06</v>
      </c>
      <c r="M88" s="50">
        <v>38354</v>
      </c>
      <c r="N88" s="2"/>
      <c r="O88" s="2">
        <f>SUM(L87:L88)/2</f>
        <v>6.035</v>
      </c>
    </row>
    <row r="89" spans="5:15" ht="12.75">
      <c r="E89">
        <v>5.59</v>
      </c>
      <c r="F89">
        <v>1</v>
      </c>
      <c r="G89">
        <v>3</v>
      </c>
      <c r="H89">
        <v>3</v>
      </c>
      <c r="I89" t="s">
        <v>57</v>
      </c>
      <c r="J89">
        <f t="shared" si="1"/>
        <v>31</v>
      </c>
      <c r="K89" s="50">
        <v>38358</v>
      </c>
      <c r="L89" s="2"/>
      <c r="M89" s="50">
        <v>38358</v>
      </c>
      <c r="N89" s="2"/>
      <c r="O89" s="2"/>
    </row>
    <row r="90" spans="2:14" ht="12.75">
      <c r="B90" s="50"/>
      <c r="H90">
        <v>4</v>
      </c>
      <c r="I90" t="s">
        <v>58</v>
      </c>
      <c r="J90">
        <f t="shared" si="1"/>
        <v>32</v>
      </c>
      <c r="K90" s="50">
        <v>38358</v>
      </c>
      <c r="L90" s="2">
        <v>6.14</v>
      </c>
      <c r="M90" s="50">
        <v>38358</v>
      </c>
      <c r="N90" s="2"/>
    </row>
    <row r="91" spans="2:15" ht="12.75">
      <c r="B91" s="50"/>
      <c r="H91">
        <v>2</v>
      </c>
      <c r="I91" t="s">
        <v>61</v>
      </c>
      <c r="J91">
        <f t="shared" si="1"/>
        <v>33</v>
      </c>
      <c r="K91" s="50">
        <v>38358</v>
      </c>
      <c r="L91" s="2">
        <v>6.14</v>
      </c>
      <c r="M91" s="50">
        <v>38358</v>
      </c>
      <c r="N91" s="2"/>
      <c r="O91" s="2">
        <f>SUM(L90:L91)/2</f>
        <v>6.14</v>
      </c>
    </row>
    <row r="92" spans="2:15" ht="12.75">
      <c r="B92" s="50"/>
      <c r="H92">
        <v>1</v>
      </c>
      <c r="I92" t="s">
        <v>73</v>
      </c>
      <c r="J92">
        <f t="shared" si="1"/>
        <v>34</v>
      </c>
      <c r="K92" s="50">
        <v>38360</v>
      </c>
      <c r="L92" s="2">
        <v>6.44</v>
      </c>
      <c r="M92" s="50">
        <v>38360</v>
      </c>
      <c r="N92" s="2">
        <v>6.44</v>
      </c>
      <c r="O92" s="2"/>
    </row>
    <row r="93" spans="2:15" ht="12.75">
      <c r="B93" s="50"/>
      <c r="H93">
        <v>2</v>
      </c>
      <c r="I93" t="s">
        <v>182</v>
      </c>
      <c r="J93">
        <f t="shared" si="1"/>
        <v>35</v>
      </c>
      <c r="K93" s="50">
        <v>38361</v>
      </c>
      <c r="L93" s="2">
        <v>6.39</v>
      </c>
      <c r="M93" s="50">
        <v>38361</v>
      </c>
      <c r="N93" s="2">
        <v>6.39</v>
      </c>
      <c r="O93" s="2"/>
    </row>
    <row r="94" spans="2:34" ht="12.75">
      <c r="B94" s="50"/>
      <c r="H94">
        <v>4</v>
      </c>
      <c r="I94" t="s">
        <v>58</v>
      </c>
      <c r="J94">
        <f t="shared" si="1"/>
        <v>36</v>
      </c>
      <c r="K94" s="50">
        <v>38363</v>
      </c>
      <c r="L94" s="2">
        <v>6.37</v>
      </c>
      <c r="M94" s="50">
        <v>38363</v>
      </c>
      <c r="N94" s="2"/>
      <c r="AG94" t="s">
        <v>188</v>
      </c>
      <c r="AH94" s="165">
        <v>6.29</v>
      </c>
    </row>
    <row r="95" spans="2:34" ht="12.75">
      <c r="B95" s="50"/>
      <c r="H95">
        <v>1</v>
      </c>
      <c r="I95" t="s">
        <v>61</v>
      </c>
      <c r="J95">
        <f t="shared" si="1"/>
        <v>37</v>
      </c>
      <c r="K95" s="50">
        <v>38363</v>
      </c>
      <c r="L95" s="2">
        <v>6.34</v>
      </c>
      <c r="M95" s="50">
        <v>38363</v>
      </c>
      <c r="N95" s="2"/>
      <c r="O95" s="2">
        <f>SUM(L94:L95)/2</f>
        <v>6.355</v>
      </c>
      <c r="AG95" t="s">
        <v>189</v>
      </c>
      <c r="AH95" s="165">
        <v>6.23</v>
      </c>
    </row>
    <row r="96" spans="2:37" ht="12.75">
      <c r="B96" s="50"/>
      <c r="F96">
        <v>1</v>
      </c>
      <c r="G96">
        <v>2</v>
      </c>
      <c r="H96">
        <v>2</v>
      </c>
      <c r="I96" t="s">
        <v>57</v>
      </c>
      <c r="J96">
        <f t="shared" si="1"/>
        <v>38</v>
      </c>
      <c r="K96" s="50">
        <v>38365</v>
      </c>
      <c r="L96" s="2">
        <v>6.2</v>
      </c>
      <c r="M96" s="50">
        <v>38365</v>
      </c>
      <c r="N96" s="2"/>
      <c r="O96" s="2"/>
      <c r="AG96" t="s">
        <v>190</v>
      </c>
      <c r="AH96" s="165">
        <v>6.15</v>
      </c>
      <c r="AK96" s="201" t="s">
        <v>221</v>
      </c>
    </row>
    <row r="97" spans="2:34" ht="12.75">
      <c r="B97" s="50"/>
      <c r="H97">
        <v>3</v>
      </c>
      <c r="I97" t="s">
        <v>58</v>
      </c>
      <c r="J97">
        <f t="shared" si="1"/>
        <v>39</v>
      </c>
      <c r="K97" s="50">
        <v>38366</v>
      </c>
      <c r="L97" s="2">
        <v>6.43</v>
      </c>
      <c r="M97" s="50">
        <v>38366</v>
      </c>
      <c r="N97" s="2"/>
      <c r="AG97" t="s">
        <v>191</v>
      </c>
      <c r="AH97" s="165">
        <v>6.35</v>
      </c>
    </row>
    <row r="98" spans="2:34" ht="12.75">
      <c r="B98" s="50"/>
      <c r="H98">
        <v>2</v>
      </c>
      <c r="I98" t="s">
        <v>61</v>
      </c>
      <c r="J98">
        <f t="shared" si="1"/>
        <v>40</v>
      </c>
      <c r="K98" s="50">
        <v>38366</v>
      </c>
      <c r="L98" s="2">
        <v>6.39</v>
      </c>
      <c r="M98" s="50">
        <v>38366</v>
      </c>
      <c r="N98" s="2"/>
      <c r="O98" s="2">
        <f>SUM(L97:L98)/2</f>
        <v>6.41</v>
      </c>
      <c r="AG98" t="s">
        <v>192</v>
      </c>
      <c r="AH98" s="165">
        <v>6.42</v>
      </c>
    </row>
    <row r="99" spans="2:15" ht="12.75">
      <c r="B99" s="50"/>
      <c r="H99">
        <v>2</v>
      </c>
      <c r="I99" t="s">
        <v>182</v>
      </c>
      <c r="J99">
        <f t="shared" si="1"/>
        <v>41</v>
      </c>
      <c r="K99" s="50">
        <v>38367</v>
      </c>
      <c r="L99" s="2">
        <v>6.36</v>
      </c>
      <c r="M99" s="50">
        <v>38367</v>
      </c>
      <c r="N99" s="2">
        <v>6.36</v>
      </c>
      <c r="O99" s="2"/>
    </row>
    <row r="100" spans="2:15" ht="12.75">
      <c r="B100" s="50"/>
      <c r="F100">
        <v>1</v>
      </c>
      <c r="G100">
        <v>4</v>
      </c>
      <c r="H100">
        <v>4</v>
      </c>
      <c r="I100" t="s">
        <v>57</v>
      </c>
      <c r="J100">
        <f t="shared" si="1"/>
        <v>42</v>
      </c>
      <c r="K100" s="50">
        <v>38370</v>
      </c>
      <c r="L100" s="2">
        <v>6.29</v>
      </c>
      <c r="M100" s="50">
        <v>38370</v>
      </c>
      <c r="N100" s="2"/>
      <c r="O100" s="2"/>
    </row>
    <row r="101" spans="2:15" ht="12.75">
      <c r="B101" s="50"/>
      <c r="H101">
        <v>1</v>
      </c>
      <c r="I101" t="s">
        <v>60</v>
      </c>
      <c r="J101">
        <f t="shared" si="1"/>
        <v>43</v>
      </c>
      <c r="K101" s="50">
        <v>38371</v>
      </c>
      <c r="L101" s="2">
        <v>6.45</v>
      </c>
      <c r="M101" s="50">
        <v>38371</v>
      </c>
      <c r="N101" s="2">
        <v>6.45</v>
      </c>
      <c r="O101" s="2"/>
    </row>
    <row r="102" spans="2:14" ht="12.75">
      <c r="B102" s="50"/>
      <c r="H102">
        <v>3</v>
      </c>
      <c r="I102" t="s">
        <v>58</v>
      </c>
      <c r="J102">
        <f t="shared" si="1"/>
        <v>44</v>
      </c>
      <c r="K102" s="50">
        <v>38374</v>
      </c>
      <c r="L102" s="2">
        <v>6.42</v>
      </c>
      <c r="M102" s="50">
        <v>38374</v>
      </c>
      <c r="N102" s="2"/>
    </row>
    <row r="103" spans="2:15" ht="12.75">
      <c r="B103" s="50"/>
      <c r="H103">
        <v>1</v>
      </c>
      <c r="I103" t="s">
        <v>61</v>
      </c>
      <c r="J103">
        <f t="shared" si="1"/>
        <v>45</v>
      </c>
      <c r="K103" s="50">
        <v>38374</v>
      </c>
      <c r="L103" s="2">
        <v>6.4</v>
      </c>
      <c r="M103" s="50">
        <v>38374</v>
      </c>
      <c r="N103" s="2"/>
      <c r="O103" s="2">
        <f>SUM(L102:L103)/2</f>
        <v>6.41</v>
      </c>
    </row>
    <row r="104" spans="2:15" ht="12.75">
      <c r="B104" s="50"/>
      <c r="H104">
        <v>4</v>
      </c>
      <c r="I104" t="s">
        <v>57</v>
      </c>
      <c r="J104">
        <f t="shared" si="1"/>
        <v>46</v>
      </c>
      <c r="K104" s="50">
        <v>38377</v>
      </c>
      <c r="L104" s="2">
        <v>6.38</v>
      </c>
      <c r="M104" s="50">
        <v>38377</v>
      </c>
      <c r="N104" s="2">
        <v>6.38</v>
      </c>
      <c r="O104" s="2"/>
    </row>
    <row r="105" spans="2:14" ht="12.75">
      <c r="B105" s="50"/>
      <c r="H105">
        <v>2</v>
      </c>
      <c r="I105" t="s">
        <v>58</v>
      </c>
      <c r="J105">
        <f t="shared" si="1"/>
        <v>47</v>
      </c>
      <c r="K105" s="50">
        <v>38381</v>
      </c>
      <c r="L105" s="2">
        <v>6.54</v>
      </c>
      <c r="M105" s="50">
        <v>38381</v>
      </c>
      <c r="N105" s="2">
        <v>6.54</v>
      </c>
    </row>
    <row r="106" spans="2:14" ht="12.75">
      <c r="B106" s="50"/>
      <c r="H106">
        <v>3</v>
      </c>
      <c r="I106" t="s">
        <v>64</v>
      </c>
      <c r="J106">
        <f t="shared" si="1"/>
        <v>48</v>
      </c>
      <c r="K106" s="50">
        <v>38382</v>
      </c>
      <c r="L106" s="2">
        <v>6.44</v>
      </c>
      <c r="M106" s="50">
        <v>38382</v>
      </c>
      <c r="N106" s="2">
        <v>6.44</v>
      </c>
    </row>
    <row r="107" spans="2:14" ht="12.75">
      <c r="B107" s="50"/>
      <c r="F107">
        <v>1</v>
      </c>
      <c r="G107">
        <v>2</v>
      </c>
      <c r="H107">
        <v>2</v>
      </c>
      <c r="I107" t="s">
        <v>60</v>
      </c>
      <c r="J107">
        <f t="shared" si="1"/>
        <v>49</v>
      </c>
      <c r="K107" s="50">
        <v>38383</v>
      </c>
      <c r="L107" s="2">
        <v>6.2</v>
      </c>
      <c r="M107" s="50">
        <v>38383</v>
      </c>
      <c r="N107" s="2"/>
    </row>
    <row r="108" spans="2:14" ht="12.75">
      <c r="B108" s="50"/>
      <c r="H108">
        <v>2</v>
      </c>
      <c r="I108" t="s">
        <v>58</v>
      </c>
      <c r="J108">
        <f t="shared" si="1"/>
        <v>50</v>
      </c>
      <c r="K108" s="50">
        <v>38384</v>
      </c>
      <c r="L108" s="2">
        <v>6.46</v>
      </c>
      <c r="M108" s="50">
        <v>38384</v>
      </c>
      <c r="N108" s="2"/>
    </row>
    <row r="109" spans="2:14" ht="12.75">
      <c r="B109" s="50"/>
      <c r="H109">
        <v>6</v>
      </c>
      <c r="I109" t="s">
        <v>64</v>
      </c>
      <c r="J109">
        <f t="shared" si="1"/>
        <v>51</v>
      </c>
      <c r="K109" s="50">
        <v>38384</v>
      </c>
      <c r="L109" s="2">
        <v>6.36</v>
      </c>
      <c r="M109" s="50">
        <v>38384</v>
      </c>
      <c r="N109" s="2"/>
    </row>
    <row r="110" spans="2:14" ht="12.75">
      <c r="B110" s="50"/>
      <c r="H110">
        <v>4</v>
      </c>
      <c r="I110" t="s">
        <v>57</v>
      </c>
      <c r="J110">
        <f t="shared" si="1"/>
        <v>52</v>
      </c>
      <c r="K110" s="50">
        <v>38384</v>
      </c>
      <c r="L110" s="2">
        <v>6.38</v>
      </c>
      <c r="M110" s="50">
        <v>38384</v>
      </c>
      <c r="N110" s="2"/>
    </row>
    <row r="111" spans="2:17" ht="12.75">
      <c r="B111" s="50"/>
      <c r="H111">
        <v>1</v>
      </c>
      <c r="I111" t="s">
        <v>61</v>
      </c>
      <c r="J111">
        <f t="shared" si="1"/>
        <v>53</v>
      </c>
      <c r="K111" s="50">
        <v>38384</v>
      </c>
      <c r="L111" s="2">
        <v>6.44</v>
      </c>
      <c r="M111" s="50">
        <v>38384</v>
      </c>
      <c r="N111" s="2"/>
      <c r="O111" s="2"/>
      <c r="P111" s="2"/>
      <c r="Q111" s="2">
        <f>SUM(L108:L111)/4</f>
        <v>6.41</v>
      </c>
    </row>
    <row r="112" spans="2:15" ht="12.75">
      <c r="B112" s="50"/>
      <c r="H112">
        <v>1</v>
      </c>
      <c r="I112" t="s">
        <v>129</v>
      </c>
      <c r="J112">
        <f t="shared" si="1"/>
        <v>54</v>
      </c>
      <c r="K112" s="50">
        <v>38388</v>
      </c>
      <c r="L112" s="2">
        <v>6.3</v>
      </c>
      <c r="M112" s="50">
        <v>38388</v>
      </c>
      <c r="N112" s="2">
        <v>6.3</v>
      </c>
      <c r="O112" s="2"/>
    </row>
    <row r="113" spans="2:15" ht="12.75">
      <c r="B113" s="50"/>
      <c r="H113">
        <v>3</v>
      </c>
      <c r="I113" t="s">
        <v>57</v>
      </c>
      <c r="J113">
        <f t="shared" si="1"/>
        <v>55</v>
      </c>
      <c r="K113" s="50">
        <v>38392</v>
      </c>
      <c r="L113" s="2">
        <v>6.15</v>
      </c>
      <c r="M113" s="50">
        <v>38392</v>
      </c>
      <c r="N113" s="2">
        <v>6.15</v>
      </c>
      <c r="O113" s="2"/>
    </row>
    <row r="114" spans="2:14" ht="12.75">
      <c r="B114" s="50"/>
      <c r="H114">
        <v>3</v>
      </c>
      <c r="I114" t="s">
        <v>58</v>
      </c>
      <c r="J114">
        <f t="shared" si="1"/>
        <v>56</v>
      </c>
      <c r="K114" s="50">
        <v>38393</v>
      </c>
      <c r="L114" s="2">
        <v>6.22</v>
      </c>
      <c r="M114" s="50">
        <v>38393</v>
      </c>
      <c r="N114" s="2">
        <v>6.22</v>
      </c>
    </row>
    <row r="115" spans="2:14" ht="12.75">
      <c r="B115" s="50"/>
      <c r="H115">
        <v>2</v>
      </c>
      <c r="I115" t="s">
        <v>57</v>
      </c>
      <c r="J115">
        <f t="shared" si="1"/>
        <v>57</v>
      </c>
      <c r="K115" s="50">
        <v>38396</v>
      </c>
      <c r="L115" s="2">
        <v>6.18</v>
      </c>
      <c r="M115" s="50">
        <v>38396</v>
      </c>
      <c r="N115" s="2">
        <v>6.18</v>
      </c>
    </row>
    <row r="116" spans="2:14" ht="12.75">
      <c r="B116" s="50"/>
      <c r="H116">
        <v>2</v>
      </c>
      <c r="I116" t="s">
        <v>58</v>
      </c>
      <c r="J116">
        <f t="shared" si="1"/>
        <v>58</v>
      </c>
      <c r="K116" s="50">
        <v>38397</v>
      </c>
      <c r="L116" s="2">
        <v>6.26</v>
      </c>
      <c r="M116" s="50">
        <v>38397</v>
      </c>
      <c r="N116" s="2"/>
    </row>
    <row r="117" spans="2:15" ht="12.75">
      <c r="B117" s="50"/>
      <c r="H117">
        <v>1</v>
      </c>
      <c r="I117" t="s">
        <v>60</v>
      </c>
      <c r="J117">
        <f t="shared" si="1"/>
        <v>59</v>
      </c>
      <c r="K117" s="50">
        <v>38397</v>
      </c>
      <c r="L117" s="2">
        <v>5.95</v>
      </c>
      <c r="M117" s="50">
        <v>38397</v>
      </c>
      <c r="N117" s="2"/>
      <c r="O117" s="2">
        <f>SUM(L116:L117)/2</f>
        <v>6.105</v>
      </c>
    </row>
    <row r="118" spans="2:14" ht="12.75">
      <c r="B118" s="50"/>
      <c r="H118">
        <v>4</v>
      </c>
      <c r="I118" t="s">
        <v>58</v>
      </c>
      <c r="J118">
        <f t="shared" si="1"/>
        <v>60</v>
      </c>
      <c r="K118" s="50">
        <v>38400</v>
      </c>
      <c r="L118" s="2">
        <v>6.11</v>
      </c>
      <c r="M118" s="50">
        <v>38400</v>
      </c>
      <c r="N118" s="2">
        <v>6.11</v>
      </c>
    </row>
    <row r="119" spans="2:14" ht="12.75">
      <c r="B119" s="50"/>
      <c r="H119">
        <v>1</v>
      </c>
      <c r="I119" t="s">
        <v>58</v>
      </c>
      <c r="J119">
        <f t="shared" si="1"/>
        <v>61</v>
      </c>
      <c r="K119" s="50">
        <v>38402</v>
      </c>
      <c r="L119" s="2">
        <v>6.17</v>
      </c>
      <c r="M119" s="50">
        <v>38402</v>
      </c>
      <c r="N119" s="2"/>
    </row>
    <row r="120" spans="2:14" ht="12.75">
      <c r="B120" s="50"/>
      <c r="H120">
        <v>1</v>
      </c>
      <c r="I120" t="s">
        <v>129</v>
      </c>
      <c r="J120">
        <f t="shared" si="1"/>
        <v>62</v>
      </c>
      <c r="K120" s="50">
        <v>38402</v>
      </c>
      <c r="L120" s="2">
        <v>6.3</v>
      </c>
      <c r="M120" s="50">
        <v>38402</v>
      </c>
      <c r="N120" s="2"/>
    </row>
    <row r="121" spans="2:16" ht="12.75">
      <c r="B121" s="50"/>
      <c r="H121">
        <v>2</v>
      </c>
      <c r="I121" t="s">
        <v>61</v>
      </c>
      <c r="J121">
        <f t="shared" si="1"/>
        <v>63</v>
      </c>
      <c r="K121" s="50">
        <v>38402</v>
      </c>
      <c r="L121" s="2">
        <v>6.19</v>
      </c>
      <c r="M121" s="50">
        <v>38402</v>
      </c>
      <c r="N121" s="2"/>
      <c r="O121" s="2"/>
      <c r="P121" s="2"/>
    </row>
    <row r="122" spans="2:17" ht="12.75">
      <c r="B122" s="50"/>
      <c r="H122">
        <v>1</v>
      </c>
      <c r="I122" t="s">
        <v>185</v>
      </c>
      <c r="J122">
        <f t="shared" si="1"/>
        <v>64</v>
      </c>
      <c r="K122" s="50">
        <v>38402</v>
      </c>
      <c r="L122" s="2">
        <v>6.3</v>
      </c>
      <c r="M122" s="50">
        <v>38402</v>
      </c>
      <c r="N122" s="2"/>
      <c r="O122" s="2"/>
      <c r="P122" s="2"/>
      <c r="Q122" s="2">
        <f>SUM(L119:L122)/4</f>
        <v>6.24</v>
      </c>
    </row>
    <row r="123" spans="2:16" ht="12.75">
      <c r="B123" s="50"/>
      <c r="H123">
        <v>4</v>
      </c>
      <c r="I123" t="s">
        <v>57</v>
      </c>
      <c r="J123">
        <f t="shared" si="1"/>
        <v>65</v>
      </c>
      <c r="K123" s="50">
        <v>38403</v>
      </c>
      <c r="L123" s="2">
        <v>6.28</v>
      </c>
      <c r="M123" s="50">
        <v>38405</v>
      </c>
      <c r="N123" s="2">
        <v>6.28</v>
      </c>
      <c r="O123" s="2"/>
      <c r="P123" s="2"/>
    </row>
    <row r="124" spans="2:16" ht="12.75">
      <c r="B124" s="50"/>
      <c r="H124">
        <v>4</v>
      </c>
      <c r="I124" t="s">
        <v>57</v>
      </c>
      <c r="J124">
        <f t="shared" si="1"/>
        <v>66</v>
      </c>
      <c r="K124" s="50">
        <v>38409</v>
      </c>
      <c r="L124" s="2">
        <v>6.31</v>
      </c>
      <c r="M124" s="50">
        <v>38409</v>
      </c>
      <c r="N124" s="2"/>
      <c r="O124" s="2"/>
      <c r="P124" s="2"/>
    </row>
    <row r="125" spans="2:16" ht="12.75">
      <c r="B125" s="50"/>
      <c r="H125">
        <v>1</v>
      </c>
      <c r="I125" t="s">
        <v>60</v>
      </c>
      <c r="J125">
        <f t="shared" si="1"/>
        <v>67</v>
      </c>
      <c r="K125" s="50">
        <v>38409</v>
      </c>
      <c r="L125" s="2">
        <v>6.15</v>
      </c>
      <c r="M125" s="50">
        <v>38409</v>
      </c>
      <c r="N125" s="2"/>
      <c r="O125" s="2"/>
      <c r="P125" s="2"/>
    </row>
    <row r="126" spans="2:16" ht="12.75">
      <c r="B126" s="50"/>
      <c r="H126">
        <v>3</v>
      </c>
      <c r="I126" t="s">
        <v>58</v>
      </c>
      <c r="J126">
        <f t="shared" si="1"/>
        <v>68</v>
      </c>
      <c r="K126" s="50">
        <v>38409</v>
      </c>
      <c r="L126" s="2">
        <v>6.48</v>
      </c>
      <c r="M126" s="50">
        <v>38409</v>
      </c>
      <c r="N126" s="2"/>
      <c r="O126" s="2"/>
      <c r="P126" s="2">
        <f>SUM(L124:L126)/3</f>
        <v>6.3133333333333335</v>
      </c>
    </row>
    <row r="127" spans="2:14" ht="12.75">
      <c r="B127" s="50"/>
      <c r="F127">
        <v>1</v>
      </c>
      <c r="G127">
        <v>4</v>
      </c>
      <c r="H127">
        <v>4</v>
      </c>
      <c r="I127" t="s">
        <v>64</v>
      </c>
      <c r="J127">
        <f t="shared" si="1"/>
        <v>69</v>
      </c>
      <c r="K127" s="50">
        <v>38412</v>
      </c>
      <c r="L127" s="2">
        <v>6.38</v>
      </c>
      <c r="M127" s="50">
        <v>38412</v>
      </c>
      <c r="N127" s="2"/>
    </row>
    <row r="128" spans="2:14" ht="12.75">
      <c r="B128" s="50"/>
      <c r="H128">
        <v>4</v>
      </c>
      <c r="I128" t="s">
        <v>57</v>
      </c>
      <c r="J128">
        <f aca="true" t="shared" si="2" ref="J128:J155">1+J127</f>
        <v>70</v>
      </c>
      <c r="K128" s="50">
        <v>38414</v>
      </c>
      <c r="L128" s="2">
        <v>6.63</v>
      </c>
      <c r="M128" s="50">
        <v>38414</v>
      </c>
      <c r="N128" s="2">
        <v>6.63</v>
      </c>
    </row>
    <row r="129" spans="2:14" ht="12.75">
      <c r="B129" s="50"/>
      <c r="H129">
        <v>1</v>
      </c>
      <c r="I129" t="s">
        <v>185</v>
      </c>
      <c r="J129">
        <f t="shared" si="2"/>
        <v>71</v>
      </c>
      <c r="K129" s="50">
        <v>38415</v>
      </c>
      <c r="L129" s="2">
        <v>7.1</v>
      </c>
      <c r="M129" s="50">
        <v>38415</v>
      </c>
      <c r="N129" s="2"/>
    </row>
    <row r="130" spans="2:15" ht="12.75">
      <c r="B130" s="50"/>
      <c r="H130">
        <v>1</v>
      </c>
      <c r="I130" t="s">
        <v>129</v>
      </c>
      <c r="J130">
        <f t="shared" si="2"/>
        <v>72</v>
      </c>
      <c r="K130" s="50">
        <v>38416</v>
      </c>
      <c r="L130" s="2">
        <v>6.9</v>
      </c>
      <c r="M130" s="50">
        <v>38416</v>
      </c>
      <c r="N130" s="2"/>
      <c r="O130" s="2">
        <f>SUM(L129:L130)/2</f>
        <v>7</v>
      </c>
    </row>
    <row r="131" spans="2:14" ht="12.75">
      <c r="B131" s="50"/>
      <c r="H131">
        <v>2</v>
      </c>
      <c r="I131" t="s">
        <v>58</v>
      </c>
      <c r="J131">
        <f t="shared" si="2"/>
        <v>73</v>
      </c>
      <c r="K131" s="50">
        <v>38417</v>
      </c>
      <c r="L131" s="2">
        <v>6.76</v>
      </c>
      <c r="M131" s="50">
        <v>38417</v>
      </c>
      <c r="N131" s="2"/>
    </row>
    <row r="132" spans="2:14" ht="12.75">
      <c r="B132" s="50"/>
      <c r="F132">
        <v>1</v>
      </c>
      <c r="G132">
        <v>4</v>
      </c>
      <c r="H132">
        <v>4</v>
      </c>
      <c r="I132" t="s">
        <v>64</v>
      </c>
      <c r="J132">
        <f t="shared" si="2"/>
        <v>74</v>
      </c>
      <c r="K132" s="50">
        <v>38417</v>
      </c>
      <c r="L132" s="2"/>
      <c r="M132" s="50">
        <v>38417</v>
      </c>
      <c r="N132" s="2"/>
    </row>
    <row r="133" spans="2:16" ht="12.75">
      <c r="B133" s="50"/>
      <c r="H133">
        <v>2</v>
      </c>
      <c r="I133" t="s">
        <v>61</v>
      </c>
      <c r="J133">
        <f t="shared" si="2"/>
        <v>75</v>
      </c>
      <c r="K133" s="50">
        <v>38417</v>
      </c>
      <c r="L133" s="2">
        <v>6.88</v>
      </c>
      <c r="M133" s="50">
        <v>38417</v>
      </c>
      <c r="N133" s="2"/>
      <c r="O133" s="2">
        <f>SUM(L131:L133)/2</f>
        <v>6.82</v>
      </c>
      <c r="P133" s="2"/>
    </row>
    <row r="134" spans="2:14" ht="12.75">
      <c r="B134" s="50"/>
      <c r="H134">
        <v>1</v>
      </c>
      <c r="I134" t="s">
        <v>58</v>
      </c>
      <c r="J134">
        <f t="shared" si="2"/>
        <v>76</v>
      </c>
      <c r="K134" s="50">
        <v>38419</v>
      </c>
      <c r="L134" s="2">
        <v>6.71</v>
      </c>
      <c r="M134" s="50">
        <v>38419</v>
      </c>
      <c r="N134" s="2"/>
    </row>
    <row r="135" spans="2:15" ht="12.75">
      <c r="B135" s="50"/>
      <c r="H135">
        <v>4</v>
      </c>
      <c r="I135" t="s">
        <v>57</v>
      </c>
      <c r="J135">
        <f t="shared" si="2"/>
        <v>77</v>
      </c>
      <c r="K135" s="50">
        <v>38419</v>
      </c>
      <c r="L135" s="2">
        <v>6.96</v>
      </c>
      <c r="M135" s="50">
        <v>38419</v>
      </c>
      <c r="N135" s="2"/>
      <c r="O135" s="2">
        <f>SUM(L134:L135)/2</f>
        <v>6.835</v>
      </c>
    </row>
    <row r="136" spans="2:14" ht="12.75">
      <c r="B136" s="50"/>
      <c r="H136">
        <v>3</v>
      </c>
      <c r="I136" t="s">
        <v>58</v>
      </c>
      <c r="J136">
        <f t="shared" si="2"/>
        <v>78</v>
      </c>
      <c r="K136" s="50">
        <v>38423</v>
      </c>
      <c r="L136" s="2">
        <v>6.8</v>
      </c>
      <c r="M136" s="50">
        <v>38423</v>
      </c>
      <c r="N136" s="2"/>
    </row>
    <row r="137" spans="2:15" ht="12.75">
      <c r="B137" s="50"/>
      <c r="H137">
        <v>2</v>
      </c>
      <c r="I137" t="s">
        <v>60</v>
      </c>
      <c r="J137">
        <f t="shared" si="2"/>
        <v>79</v>
      </c>
      <c r="K137" s="50">
        <v>38423</v>
      </c>
      <c r="L137" s="2">
        <v>6.91</v>
      </c>
      <c r="M137" s="50">
        <v>38423</v>
      </c>
      <c r="N137" s="2"/>
      <c r="O137" s="2">
        <f>SUM(L136:L137)/2</f>
        <v>6.855</v>
      </c>
    </row>
    <row r="138" spans="2:14" ht="12.75">
      <c r="B138" s="50"/>
      <c r="H138">
        <v>4</v>
      </c>
      <c r="I138" t="s">
        <v>57</v>
      </c>
      <c r="J138">
        <f t="shared" si="2"/>
        <v>80</v>
      </c>
      <c r="K138" s="50">
        <v>38424</v>
      </c>
      <c r="L138" s="2">
        <v>6.66</v>
      </c>
      <c r="M138" s="50">
        <v>38424</v>
      </c>
      <c r="N138" s="2">
        <v>6.66</v>
      </c>
    </row>
    <row r="139" spans="2:14" ht="12.75">
      <c r="B139" s="50"/>
      <c r="H139">
        <v>2</v>
      </c>
      <c r="I139" t="s">
        <v>58</v>
      </c>
      <c r="J139">
        <f t="shared" si="2"/>
        <v>81</v>
      </c>
      <c r="K139" s="50">
        <v>38429</v>
      </c>
      <c r="L139" s="2">
        <v>6.47</v>
      </c>
      <c r="M139" s="50">
        <v>38429</v>
      </c>
      <c r="N139" s="2">
        <v>6.47</v>
      </c>
    </row>
    <row r="140" spans="2:14" ht="12.75">
      <c r="B140" s="50"/>
      <c r="H140">
        <v>4</v>
      </c>
      <c r="I140" t="s">
        <v>57</v>
      </c>
      <c r="J140">
        <f t="shared" si="2"/>
        <v>82</v>
      </c>
      <c r="K140" s="50">
        <v>38433</v>
      </c>
      <c r="L140" s="2">
        <v>6.25</v>
      </c>
      <c r="M140" s="50">
        <v>38433</v>
      </c>
      <c r="N140" s="2">
        <v>6.25</v>
      </c>
    </row>
    <row r="141" spans="2:14" ht="12.75">
      <c r="B141" s="50"/>
      <c r="H141">
        <v>2</v>
      </c>
      <c r="I141" t="s">
        <v>58</v>
      </c>
      <c r="J141">
        <f t="shared" si="2"/>
        <v>83</v>
      </c>
      <c r="K141" s="50">
        <v>38435</v>
      </c>
      <c r="L141" s="2">
        <v>6.33</v>
      </c>
      <c r="M141" s="50">
        <v>38435</v>
      </c>
      <c r="N141" s="2">
        <v>6.33</v>
      </c>
    </row>
    <row r="142" spans="2:14" ht="12.75">
      <c r="B142" s="50"/>
      <c r="H142">
        <v>3</v>
      </c>
      <c r="I142" t="s">
        <v>58</v>
      </c>
      <c r="J142">
        <f t="shared" si="2"/>
        <v>84</v>
      </c>
      <c r="K142" s="50">
        <v>38437</v>
      </c>
      <c r="L142" s="2">
        <v>6.14</v>
      </c>
      <c r="M142" s="50">
        <v>38437</v>
      </c>
      <c r="N142" s="2"/>
    </row>
    <row r="143" spans="2:15" ht="12.75">
      <c r="B143" s="50"/>
      <c r="H143">
        <v>1</v>
      </c>
      <c r="I143" t="s">
        <v>61</v>
      </c>
      <c r="J143">
        <f t="shared" si="2"/>
        <v>85</v>
      </c>
      <c r="K143" s="50">
        <v>38437</v>
      </c>
      <c r="L143" s="2">
        <v>6.16</v>
      </c>
      <c r="M143" s="50">
        <v>38437</v>
      </c>
      <c r="N143" s="2"/>
      <c r="O143" s="2">
        <f>SUM(L142:L143)/2</f>
        <v>6.15</v>
      </c>
    </row>
    <row r="144" spans="2:15" ht="12.75">
      <c r="B144" s="50"/>
      <c r="F144">
        <v>1</v>
      </c>
      <c r="G144">
        <v>3</v>
      </c>
      <c r="H144">
        <v>3</v>
      </c>
      <c r="I144" t="s">
        <v>57</v>
      </c>
      <c r="J144">
        <f t="shared" si="2"/>
        <v>86</v>
      </c>
      <c r="K144" s="50">
        <v>38438</v>
      </c>
      <c r="L144" s="2">
        <v>6.36</v>
      </c>
      <c r="M144" s="50">
        <v>38438</v>
      </c>
      <c r="N144" s="2"/>
      <c r="O144" s="2"/>
    </row>
    <row r="145" spans="2:15" ht="12.75">
      <c r="B145" s="50"/>
      <c r="F145">
        <v>1</v>
      </c>
      <c r="G145">
        <v>1</v>
      </c>
      <c r="H145">
        <v>1</v>
      </c>
      <c r="I145" t="s">
        <v>129</v>
      </c>
      <c r="J145">
        <f t="shared" si="2"/>
        <v>87</v>
      </c>
      <c r="K145" s="50">
        <v>38443</v>
      </c>
      <c r="L145" s="2">
        <v>6.3</v>
      </c>
      <c r="M145" s="50">
        <v>38443</v>
      </c>
      <c r="N145" s="2"/>
      <c r="O145" s="2"/>
    </row>
    <row r="146" spans="2:15" ht="12.75">
      <c r="B146" s="50"/>
      <c r="H146">
        <v>4</v>
      </c>
      <c r="I146" t="s">
        <v>57</v>
      </c>
      <c r="J146">
        <f t="shared" si="2"/>
        <v>88</v>
      </c>
      <c r="K146" s="50">
        <v>38447</v>
      </c>
      <c r="L146" s="2">
        <v>5.95</v>
      </c>
      <c r="M146" s="50">
        <v>38447</v>
      </c>
      <c r="N146" s="2"/>
      <c r="O146" s="2"/>
    </row>
    <row r="147" spans="2:15" ht="12.75">
      <c r="B147" s="50"/>
      <c r="H147">
        <v>1</v>
      </c>
      <c r="I147" t="s">
        <v>60</v>
      </c>
      <c r="J147">
        <f t="shared" si="2"/>
        <v>89</v>
      </c>
      <c r="K147" s="50">
        <v>38447</v>
      </c>
      <c r="L147" s="2">
        <v>5.84</v>
      </c>
      <c r="M147" s="50">
        <v>38447</v>
      </c>
      <c r="N147" s="2"/>
      <c r="O147" s="2">
        <f>SUM(L146:L147)/2</f>
        <v>5.895</v>
      </c>
    </row>
    <row r="148" spans="2:14" ht="12.75">
      <c r="B148" s="50"/>
      <c r="H148">
        <v>1</v>
      </c>
      <c r="I148" t="s">
        <v>58</v>
      </c>
      <c r="J148">
        <f t="shared" si="2"/>
        <v>90</v>
      </c>
      <c r="K148" s="50">
        <v>38451</v>
      </c>
      <c r="L148" s="2">
        <v>5.95</v>
      </c>
      <c r="M148" s="50">
        <v>38451</v>
      </c>
      <c r="N148" s="2">
        <v>5.95</v>
      </c>
    </row>
    <row r="149" spans="2:14" ht="12.75">
      <c r="B149" s="50"/>
      <c r="H149">
        <v>1</v>
      </c>
      <c r="I149" t="s">
        <v>179</v>
      </c>
      <c r="J149">
        <f t="shared" si="2"/>
        <v>91</v>
      </c>
      <c r="K149" s="50">
        <v>38452</v>
      </c>
      <c r="L149" s="2">
        <v>6.01</v>
      </c>
      <c r="M149" s="50">
        <v>38452</v>
      </c>
      <c r="N149" s="2"/>
    </row>
    <row r="150" spans="2:15" ht="12.75">
      <c r="B150" s="50"/>
      <c r="H150">
        <v>4</v>
      </c>
      <c r="I150" t="s">
        <v>57</v>
      </c>
      <c r="J150">
        <f t="shared" si="2"/>
        <v>92</v>
      </c>
      <c r="K150" s="50">
        <v>38452</v>
      </c>
      <c r="L150" s="2">
        <v>6.15</v>
      </c>
      <c r="M150" s="50">
        <v>38452</v>
      </c>
      <c r="N150" s="2"/>
      <c r="O150" s="2">
        <f>SUM(L149:L150)/2</f>
        <v>6.08</v>
      </c>
    </row>
    <row r="151" spans="2:15" ht="12.75">
      <c r="B151" s="50"/>
      <c r="H151">
        <v>4</v>
      </c>
      <c r="I151" t="s">
        <v>57</v>
      </c>
      <c r="J151">
        <f t="shared" si="2"/>
        <v>93</v>
      </c>
      <c r="K151" s="50">
        <v>38457</v>
      </c>
      <c r="L151" s="2">
        <v>6.17</v>
      </c>
      <c r="M151" s="50">
        <v>38457</v>
      </c>
      <c r="N151" s="2">
        <v>6.17</v>
      </c>
      <c r="O151" s="2"/>
    </row>
    <row r="152" spans="2:15" ht="12.75">
      <c r="B152" s="50"/>
      <c r="H152">
        <v>4</v>
      </c>
      <c r="I152" t="s">
        <v>57</v>
      </c>
      <c r="J152">
        <f t="shared" si="2"/>
        <v>94</v>
      </c>
      <c r="K152" s="50">
        <v>38464</v>
      </c>
      <c r="L152" s="2">
        <v>6.33</v>
      </c>
      <c r="M152" s="50">
        <v>38464</v>
      </c>
      <c r="N152" s="2">
        <v>6.33</v>
      </c>
      <c r="O152" s="2"/>
    </row>
    <row r="153" spans="2:15" ht="12.75">
      <c r="B153" s="50"/>
      <c r="F153">
        <v>1</v>
      </c>
      <c r="G153">
        <v>3</v>
      </c>
      <c r="H153">
        <v>3</v>
      </c>
      <c r="I153" t="s">
        <v>57</v>
      </c>
      <c r="J153">
        <f t="shared" si="2"/>
        <v>95</v>
      </c>
      <c r="K153" s="50">
        <v>38469</v>
      </c>
      <c r="L153" s="2"/>
      <c r="M153" s="50">
        <v>38469</v>
      </c>
      <c r="N153" s="2"/>
      <c r="O153" s="2"/>
    </row>
    <row r="154" spans="2:15" ht="12.75">
      <c r="B154" s="50"/>
      <c r="H154">
        <v>2</v>
      </c>
      <c r="I154" t="s">
        <v>60</v>
      </c>
      <c r="J154">
        <f t="shared" si="2"/>
        <v>96</v>
      </c>
      <c r="K154" s="50">
        <v>38479</v>
      </c>
      <c r="L154" s="2">
        <v>6.22</v>
      </c>
      <c r="M154" s="50">
        <v>38479</v>
      </c>
      <c r="N154" s="2"/>
      <c r="O154" s="2"/>
    </row>
    <row r="155" spans="2:15" ht="12.75">
      <c r="B155" s="50"/>
      <c r="H155">
        <v>2</v>
      </c>
      <c r="I155" t="s">
        <v>182</v>
      </c>
      <c r="J155">
        <f t="shared" si="2"/>
        <v>97</v>
      </c>
      <c r="K155" s="50">
        <v>38479</v>
      </c>
      <c r="L155" s="2">
        <v>6.47</v>
      </c>
      <c r="M155" s="50">
        <v>38479</v>
      </c>
      <c r="N155" s="2"/>
      <c r="O155" s="2">
        <f>SUM(L154:L155)/2</f>
        <v>6.345</v>
      </c>
    </row>
    <row r="156" ht="12.75">
      <c r="B156" s="50"/>
    </row>
    <row r="157" spans="2:12" ht="12.75">
      <c r="B157" s="50"/>
      <c r="L157">
        <f>SUM(L59:L155)/(97-3)</f>
        <v>6.346382978723405</v>
      </c>
    </row>
    <row r="158" spans="2:9" ht="12.75">
      <c r="B158" s="50"/>
      <c r="G158" s="2"/>
      <c r="H158" s="2"/>
      <c r="I158" s="2"/>
    </row>
    <row r="159" spans="2:8" ht="12.75">
      <c r="B159" s="50"/>
      <c r="F159">
        <f>SUM(F64:F158)</f>
        <v>11</v>
      </c>
      <c r="G159">
        <f>SUM(G64:G158)</f>
        <v>32</v>
      </c>
      <c r="H159">
        <f>SUM(H59:H155)</f>
        <v>235</v>
      </c>
    </row>
    <row r="160" ht="12.75">
      <c r="B160" s="50"/>
    </row>
    <row r="161" ht="12.75">
      <c r="B161" s="50"/>
    </row>
    <row r="162" ht="12.75">
      <c r="B162" s="50"/>
    </row>
    <row r="163" ht="12.75">
      <c r="B163" s="50"/>
    </row>
    <row r="164" spans="2:9" ht="12.75">
      <c r="B164" s="50"/>
      <c r="G164" s="2"/>
      <c r="H164" s="2"/>
      <c r="I164" s="2"/>
    </row>
    <row r="165" ht="12.75">
      <c r="B165" s="50"/>
    </row>
    <row r="166" spans="2:9" ht="12.75">
      <c r="B166" s="50"/>
      <c r="G166" s="2"/>
      <c r="H166" s="2"/>
      <c r="I166" s="2"/>
    </row>
    <row r="167" ht="12.75">
      <c r="B167" s="50"/>
    </row>
    <row r="168" ht="12.75">
      <c r="B168" s="50"/>
    </row>
    <row r="169" ht="12.75">
      <c r="B169" s="50"/>
    </row>
    <row r="170" ht="12.75">
      <c r="B170" s="50"/>
    </row>
    <row r="171" ht="12.75">
      <c r="B171" s="50"/>
    </row>
    <row r="172" ht="12.75">
      <c r="B172" s="50"/>
    </row>
    <row r="173" ht="12.75">
      <c r="B173" s="50"/>
    </row>
    <row r="174" ht="12.75">
      <c r="B174" s="50"/>
    </row>
    <row r="175" ht="12.75">
      <c r="B175" s="50"/>
    </row>
    <row r="176" ht="12.75">
      <c r="B176" s="50"/>
    </row>
    <row r="177" ht="12.75">
      <c r="B177" s="50"/>
    </row>
    <row r="178" ht="12.75">
      <c r="B178" s="50"/>
    </row>
    <row r="179" ht="12.75">
      <c r="B179" s="50"/>
    </row>
    <row r="180" ht="12.75">
      <c r="B180" s="50"/>
    </row>
    <row r="181" ht="12.75">
      <c r="B181" s="50"/>
    </row>
    <row r="182" ht="12.75">
      <c r="B182" s="50"/>
    </row>
    <row r="183" ht="12.75">
      <c r="B183" s="50"/>
    </row>
    <row r="184" ht="12.75">
      <c r="B184" s="50"/>
    </row>
    <row r="185" ht="12.75">
      <c r="B185" s="50"/>
    </row>
    <row r="186" ht="12.75">
      <c r="B186" s="50"/>
    </row>
    <row r="187" ht="12.75">
      <c r="B187" s="50"/>
    </row>
    <row r="188" ht="12.75">
      <c r="B188" s="50"/>
    </row>
    <row r="189" ht="12.75">
      <c r="B189" s="50"/>
    </row>
    <row r="190" ht="12.75">
      <c r="B190" s="50"/>
    </row>
    <row r="191" ht="12.75">
      <c r="B191" s="50"/>
    </row>
    <row r="192" ht="12.75">
      <c r="B192" s="50"/>
    </row>
    <row r="193" ht="12.75">
      <c r="B193" s="50"/>
    </row>
    <row r="194" ht="12.75">
      <c r="B194" s="50"/>
    </row>
    <row r="195" ht="12.75">
      <c r="B195" s="50"/>
    </row>
    <row r="196" ht="12.75">
      <c r="B196" s="50"/>
    </row>
    <row r="197" ht="12.75">
      <c r="B197" s="50"/>
    </row>
    <row r="198" ht="12.75">
      <c r="B198" s="50"/>
    </row>
    <row r="199" ht="12.75">
      <c r="B199" s="50"/>
    </row>
    <row r="200" ht="12.75">
      <c r="B200" s="50"/>
    </row>
    <row r="201" ht="12.75">
      <c r="B201" s="50"/>
    </row>
    <row r="202" ht="12.75">
      <c r="B202" s="50"/>
    </row>
    <row r="203" ht="12.75">
      <c r="B203" s="50"/>
    </row>
    <row r="204" ht="12.75">
      <c r="B204" s="50"/>
    </row>
    <row r="205" ht="12.75">
      <c r="B205" s="50"/>
    </row>
    <row r="206" ht="12.75">
      <c r="B206" s="50"/>
    </row>
    <row r="207" ht="12.75">
      <c r="B207" s="50"/>
    </row>
    <row r="208" ht="12.75">
      <c r="B208" s="50"/>
    </row>
  </sheetData>
  <autoFilter ref="I58:I157"/>
  <printOptions/>
  <pageMargins left="0.75" right="0.75" top="1" bottom="1" header="0.511811024" footer="0.511811024"/>
  <pageSetup orientation="portrait" paperSize="9"/>
  <headerFooter alignWithMargins="0">
    <oddHeader>&amp;C&amp;A</oddHeader>
    <oddFooter>&amp;CPágina &amp;P</oddFooter>
  </headerFooter>
  <drawing r:id="rId1"/>
</worksheet>
</file>

<file path=xl/worksheets/sheet5.xml><?xml version="1.0" encoding="utf-8"?>
<worksheet xmlns="http://schemas.openxmlformats.org/spreadsheetml/2006/main" xmlns:r="http://schemas.openxmlformats.org/officeDocument/2006/relationships">
  <dimension ref="G16:J24"/>
  <sheetViews>
    <sheetView workbookViewId="0" topLeftCell="A1">
      <selection activeCell="J27" sqref="J27"/>
    </sheetView>
  </sheetViews>
  <sheetFormatPr defaultColWidth="11.421875" defaultRowHeight="12.75"/>
  <sheetData>
    <row r="16" spans="7:9" ht="12.75">
      <c r="G16" s="50">
        <v>36878</v>
      </c>
      <c r="H16" s="50">
        <v>36965</v>
      </c>
      <c r="I16" s="2">
        <f aca="true" t="shared" si="0" ref="I16:I22">H16-G16</f>
        <v>87</v>
      </c>
    </row>
    <row r="17" spans="7:9" ht="12.75">
      <c r="G17" s="50">
        <v>37288</v>
      </c>
      <c r="H17" s="50">
        <v>37335</v>
      </c>
      <c r="I17" s="2">
        <f t="shared" si="0"/>
        <v>47</v>
      </c>
    </row>
    <row r="18" spans="7:9" ht="12.75">
      <c r="G18" s="50">
        <v>37604</v>
      </c>
      <c r="H18" s="50">
        <v>37743</v>
      </c>
      <c r="I18" s="2">
        <f t="shared" si="0"/>
        <v>139</v>
      </c>
    </row>
    <row r="19" spans="7:9" ht="12.75">
      <c r="G19" s="50">
        <v>37965</v>
      </c>
      <c r="H19" s="50">
        <v>38059</v>
      </c>
      <c r="I19" s="2">
        <f t="shared" si="0"/>
        <v>94</v>
      </c>
    </row>
    <row r="20" spans="7:9" ht="12.75">
      <c r="G20" s="50">
        <v>38059</v>
      </c>
      <c r="H20" s="50">
        <v>38101</v>
      </c>
      <c r="I20" s="2">
        <f t="shared" si="0"/>
        <v>42</v>
      </c>
    </row>
    <row r="21" spans="7:9" ht="12.75">
      <c r="G21" s="50">
        <v>38286</v>
      </c>
      <c r="H21" s="50">
        <v>38338</v>
      </c>
      <c r="I21" s="2">
        <f t="shared" si="0"/>
        <v>52</v>
      </c>
    </row>
    <row r="22" spans="7:9" ht="12.75">
      <c r="G22" s="50">
        <v>38338</v>
      </c>
      <c r="H22" s="50">
        <v>38419</v>
      </c>
      <c r="I22" s="2">
        <f t="shared" si="0"/>
        <v>81</v>
      </c>
    </row>
    <row r="24" spans="9:10" ht="12.75">
      <c r="I24" s="2">
        <f>SUM(I16:I23)</f>
        <v>542</v>
      </c>
      <c r="J24">
        <f>SUM(I24)/7</f>
        <v>77.42857142857143</v>
      </c>
    </row>
  </sheetData>
  <printOptions/>
  <pageMargins left="0.75" right="0.75" top="1" bottom="1" header="0.511811024" footer="0.511811024"/>
  <pageSetup orientation="portrait" paperSize="9"/>
  <headerFooter alignWithMargins="0">
    <oddHeader>&amp;C&amp;A</oddHeader>
    <oddFooter>&amp;CPágina &amp;P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3:AC145"/>
  <sheetViews>
    <sheetView workbookViewId="0" topLeftCell="X22">
      <selection activeCell="AE24" sqref="AE24"/>
    </sheetView>
  </sheetViews>
  <sheetFormatPr defaultColWidth="11.421875" defaultRowHeight="12.75"/>
  <cols>
    <col min="2" max="2" width="14.7109375" style="0" customWidth="1"/>
    <col min="3" max="3" width="13.421875" style="0" customWidth="1"/>
    <col min="4" max="4" width="11.8515625" style="0" customWidth="1"/>
    <col min="5" max="5" width="11.421875" style="2" customWidth="1"/>
    <col min="6" max="6" width="13.8515625" style="167" hidden="1" customWidth="1"/>
    <col min="7" max="7" width="9.57421875" style="166" hidden="1" customWidth="1"/>
    <col min="8" max="8" width="13.8515625" style="0" hidden="1" customWidth="1"/>
    <col min="9" max="9" width="13.8515625" style="167" hidden="1" customWidth="1"/>
    <col min="10" max="10" width="17.28125" style="184" hidden="1" customWidth="1"/>
    <col min="11" max="11" width="19.00390625" style="184" hidden="1" customWidth="1"/>
    <col min="12" max="13" width="17.57421875" style="184" hidden="1" customWidth="1"/>
    <col min="14" max="14" width="17.7109375" style="184" hidden="1" customWidth="1"/>
    <col min="15" max="15" width="17.57421875" style="184" hidden="1" customWidth="1"/>
    <col min="16" max="16" width="18.57421875" style="0" customWidth="1"/>
  </cols>
  <sheetData>
    <row r="13" spans="2:3" ht="12.75">
      <c r="B13" s="50">
        <v>36878</v>
      </c>
      <c r="C13" s="50">
        <v>36965</v>
      </c>
    </row>
    <row r="14" spans="2:3" ht="12.75">
      <c r="B14" s="50">
        <v>37288</v>
      </c>
      <c r="C14" s="50">
        <v>37335</v>
      </c>
    </row>
    <row r="15" spans="2:3" ht="12.75">
      <c r="B15" s="50">
        <v>37604</v>
      </c>
      <c r="C15" s="50">
        <v>37743</v>
      </c>
    </row>
    <row r="16" spans="2:3" ht="12.75">
      <c r="B16" s="50">
        <v>37965</v>
      </c>
      <c r="C16" s="50">
        <v>38059</v>
      </c>
    </row>
    <row r="17" spans="2:3" ht="12.75">
      <c r="B17" s="50">
        <v>38059</v>
      </c>
      <c r="C17" s="50">
        <v>38101</v>
      </c>
    </row>
    <row r="18" spans="2:3" ht="12.75">
      <c r="B18" s="50">
        <v>38286</v>
      </c>
      <c r="C18" s="50">
        <v>38338</v>
      </c>
    </row>
    <row r="19" spans="2:3" ht="12.75">
      <c r="B19" s="50">
        <v>38338</v>
      </c>
      <c r="C19" s="50">
        <v>38419</v>
      </c>
    </row>
    <row r="24" spans="2:16" s="168" customFormat="1" ht="51">
      <c r="B24" s="176" t="s">
        <v>194</v>
      </c>
      <c r="C24" s="176" t="s">
        <v>195</v>
      </c>
      <c r="D24" s="176" t="s">
        <v>196</v>
      </c>
      <c r="E24" s="177" t="s">
        <v>193</v>
      </c>
      <c r="F24" s="179" t="s">
        <v>207</v>
      </c>
      <c r="G24" s="178" t="s">
        <v>201</v>
      </c>
      <c r="H24" s="176" t="s">
        <v>202</v>
      </c>
      <c r="I24" s="179" t="s">
        <v>207</v>
      </c>
      <c r="J24" s="185" t="s">
        <v>197</v>
      </c>
      <c r="K24" s="185" t="s">
        <v>198</v>
      </c>
      <c r="L24" s="185" t="s">
        <v>199</v>
      </c>
      <c r="M24" s="185" t="s">
        <v>204</v>
      </c>
      <c r="N24" s="185" t="s">
        <v>200</v>
      </c>
      <c r="O24" s="185" t="s">
        <v>205</v>
      </c>
      <c r="P24" s="185" t="s">
        <v>217</v>
      </c>
    </row>
    <row r="25" spans="2:28" s="155" customFormat="1" ht="12.75">
      <c r="B25" s="169"/>
      <c r="C25" s="169"/>
      <c r="D25" s="169"/>
      <c r="E25" s="170"/>
      <c r="F25" s="172"/>
      <c r="G25" s="171"/>
      <c r="H25" s="169"/>
      <c r="I25" s="172"/>
      <c r="J25" s="172"/>
      <c r="K25" s="172"/>
      <c r="L25" s="172"/>
      <c r="M25" s="172"/>
      <c r="N25" s="198"/>
      <c r="O25" s="172"/>
      <c r="P25" s="172"/>
      <c r="AB25" s="201" t="s">
        <v>223</v>
      </c>
    </row>
    <row r="26" spans="1:16" ht="12.75">
      <c r="A26">
        <v>1</v>
      </c>
      <c r="B26" s="173">
        <v>36878</v>
      </c>
      <c r="C26" s="30"/>
      <c r="D26" s="30"/>
      <c r="E26" s="82">
        <v>7.2</v>
      </c>
      <c r="F26" s="175"/>
      <c r="G26" s="174"/>
      <c r="H26" s="30"/>
      <c r="I26" s="175"/>
      <c r="J26" s="175"/>
      <c r="K26" s="175"/>
      <c r="L26" s="175"/>
      <c r="M26" s="175"/>
      <c r="N26" s="199"/>
      <c r="O26" s="175"/>
      <c r="P26" s="175"/>
    </row>
    <row r="27" spans="1:16" ht="12.75">
      <c r="A27">
        <f>A26+1</f>
        <v>2</v>
      </c>
      <c r="B27" s="30"/>
      <c r="C27" s="30"/>
      <c r="D27" s="173">
        <v>36901</v>
      </c>
      <c r="E27" s="82">
        <v>5.7</v>
      </c>
      <c r="F27" s="175">
        <v>0.065</v>
      </c>
      <c r="G27" s="174">
        <f>D27-B26</f>
        <v>23</v>
      </c>
      <c r="H27" s="82">
        <f>E26-E27</f>
        <v>1.5</v>
      </c>
      <c r="I27" s="175">
        <v>0.065</v>
      </c>
      <c r="J27" s="175">
        <f>H27/G27</f>
        <v>0.06521739130434782</v>
      </c>
      <c r="K27" s="175"/>
      <c r="L27" s="175"/>
      <c r="M27" s="175"/>
      <c r="N27" s="199"/>
      <c r="O27" s="175"/>
      <c r="P27" s="175"/>
    </row>
    <row r="28" spans="1:29" ht="12.75">
      <c r="A28">
        <f aca="true" t="shared" si="0" ref="A28:A60">A27+1</f>
        <v>3</v>
      </c>
      <c r="B28" s="30"/>
      <c r="C28" s="173">
        <v>36920</v>
      </c>
      <c r="D28" s="30"/>
      <c r="E28" s="82">
        <v>6.4</v>
      </c>
      <c r="F28" s="175">
        <v>-0.037</v>
      </c>
      <c r="G28" s="174">
        <f>C28-D27</f>
        <v>19</v>
      </c>
      <c r="H28" s="82">
        <f>E27-E28</f>
        <v>-0.7000000000000002</v>
      </c>
      <c r="I28" s="175">
        <v>-0.037</v>
      </c>
      <c r="J28" s="175"/>
      <c r="K28" s="175"/>
      <c r="L28" s="175"/>
      <c r="M28" s="175"/>
      <c r="N28" s="199">
        <f>H28/G28</f>
        <v>-0.036842105263157905</v>
      </c>
      <c r="O28" s="175">
        <v>-0.037</v>
      </c>
      <c r="P28" s="175">
        <v>-0.037</v>
      </c>
      <c r="AC28" s="201" t="s">
        <v>218</v>
      </c>
    </row>
    <row r="29" spans="1:16" ht="12.75">
      <c r="A29">
        <f t="shared" si="0"/>
        <v>4</v>
      </c>
      <c r="B29" s="30"/>
      <c r="C29" s="30"/>
      <c r="D29" s="173">
        <v>36940</v>
      </c>
      <c r="E29" s="82">
        <v>5.6</v>
      </c>
      <c r="F29" s="175">
        <v>0.04</v>
      </c>
      <c r="G29" s="174">
        <f>D29-C28</f>
        <v>20</v>
      </c>
      <c r="H29" s="82">
        <f aca="true" t="shared" si="1" ref="H29:H60">E28-E29</f>
        <v>0.8000000000000007</v>
      </c>
      <c r="I29" s="175">
        <v>0.04</v>
      </c>
      <c r="J29" s="175"/>
      <c r="K29" s="175">
        <f>H29/G29</f>
        <v>0.040000000000000036</v>
      </c>
      <c r="L29" s="175"/>
      <c r="M29" s="175"/>
      <c r="N29" s="199"/>
      <c r="O29" s="175"/>
      <c r="P29" s="175"/>
    </row>
    <row r="30" spans="1:16" ht="12.75">
      <c r="A30">
        <f t="shared" si="0"/>
        <v>5</v>
      </c>
      <c r="B30" s="173">
        <v>36965</v>
      </c>
      <c r="C30" s="30"/>
      <c r="D30" s="30"/>
      <c r="E30" s="82">
        <v>7.2</v>
      </c>
      <c r="F30" s="175">
        <v>-0.064</v>
      </c>
      <c r="G30" s="174">
        <f>B30-D29</f>
        <v>25</v>
      </c>
      <c r="H30" s="82">
        <f t="shared" si="1"/>
        <v>-1.6000000000000005</v>
      </c>
      <c r="I30" s="175">
        <v>-0.064</v>
      </c>
      <c r="J30" s="175"/>
      <c r="K30" s="175"/>
      <c r="L30" s="175">
        <f>H30/G30</f>
        <v>-0.06400000000000002</v>
      </c>
      <c r="M30" s="175">
        <f>H30/G30</f>
        <v>-0.06400000000000002</v>
      </c>
      <c r="N30" s="199"/>
      <c r="O30" s="175"/>
      <c r="P30" s="175">
        <v>-0.064</v>
      </c>
    </row>
    <row r="31" spans="1:16" ht="12.75">
      <c r="A31">
        <f t="shared" si="0"/>
        <v>6</v>
      </c>
      <c r="B31" s="30"/>
      <c r="C31" s="30"/>
      <c r="D31" s="173">
        <v>36987</v>
      </c>
      <c r="E31" s="82">
        <v>5.6</v>
      </c>
      <c r="F31" s="175">
        <v>0.073</v>
      </c>
      <c r="G31" s="174">
        <f>D31-B30</f>
        <v>22</v>
      </c>
      <c r="H31" s="82">
        <f t="shared" si="1"/>
        <v>1.6000000000000005</v>
      </c>
      <c r="I31" s="175">
        <v>0.073</v>
      </c>
      <c r="J31" s="175">
        <f>H31/G31</f>
        <v>0.07272727272727275</v>
      </c>
      <c r="K31" s="175"/>
      <c r="L31" s="175"/>
      <c r="M31" s="175"/>
      <c r="N31" s="199"/>
      <c r="O31" s="175"/>
      <c r="P31" s="175"/>
    </row>
    <row r="32" spans="1:16" ht="12.75">
      <c r="A32">
        <f t="shared" si="0"/>
        <v>7</v>
      </c>
      <c r="B32" s="30"/>
      <c r="C32" s="30"/>
      <c r="D32" s="173">
        <v>37217</v>
      </c>
      <c r="E32" s="82">
        <v>5.6</v>
      </c>
      <c r="F32" s="175"/>
      <c r="G32" s="174"/>
      <c r="H32" s="30"/>
      <c r="I32" s="175"/>
      <c r="J32" s="175"/>
      <c r="K32" s="175"/>
      <c r="L32" s="175"/>
      <c r="M32" s="175"/>
      <c r="N32" s="199"/>
      <c r="O32" s="175"/>
      <c r="P32" s="175"/>
    </row>
    <row r="33" spans="1:16" ht="12.75">
      <c r="A33">
        <f t="shared" si="0"/>
        <v>8</v>
      </c>
      <c r="B33" s="30"/>
      <c r="C33" s="173">
        <v>37237</v>
      </c>
      <c r="D33" s="30"/>
      <c r="E33" s="82">
        <v>6.3</v>
      </c>
      <c r="F33" s="175">
        <v>-0.035</v>
      </c>
      <c r="G33" s="174">
        <f>C33-D32</f>
        <v>20</v>
      </c>
      <c r="H33" s="82">
        <f t="shared" si="1"/>
        <v>-0.7000000000000002</v>
      </c>
      <c r="I33" s="175">
        <v>-0.035</v>
      </c>
      <c r="J33" s="175"/>
      <c r="K33" s="175"/>
      <c r="L33" s="175"/>
      <c r="M33" s="175"/>
      <c r="N33" s="199">
        <f>H33/G33</f>
        <v>-0.03500000000000001</v>
      </c>
      <c r="O33" s="175">
        <v>-0.035</v>
      </c>
      <c r="P33" s="175">
        <v>-0.035</v>
      </c>
    </row>
    <row r="34" spans="1:16" ht="12.75">
      <c r="A34">
        <f t="shared" si="0"/>
        <v>9</v>
      </c>
      <c r="B34" s="30"/>
      <c r="C34" s="30"/>
      <c r="D34" s="173">
        <v>37252</v>
      </c>
      <c r="E34" s="82">
        <v>5.85</v>
      </c>
      <c r="F34" s="175">
        <v>0.03</v>
      </c>
      <c r="G34" s="174">
        <f>D34-C33</f>
        <v>15</v>
      </c>
      <c r="H34" s="82">
        <f t="shared" si="1"/>
        <v>0.4500000000000002</v>
      </c>
      <c r="I34" s="175">
        <v>0.03</v>
      </c>
      <c r="J34" s="175"/>
      <c r="K34" s="175">
        <f>H34/G34</f>
        <v>0.030000000000000013</v>
      </c>
      <c r="L34" s="175"/>
      <c r="M34" s="175"/>
      <c r="N34" s="199"/>
      <c r="O34" s="175"/>
      <c r="P34" s="175"/>
    </row>
    <row r="35" spans="1:16" ht="12.75">
      <c r="A35">
        <f t="shared" si="0"/>
        <v>10</v>
      </c>
      <c r="B35" s="173">
        <v>37288</v>
      </c>
      <c r="C35" s="173"/>
      <c r="D35" s="30"/>
      <c r="E35" s="82">
        <v>6.7</v>
      </c>
      <c r="F35" s="175">
        <v>-0.024</v>
      </c>
      <c r="G35" s="174">
        <f>B35-D34</f>
        <v>36</v>
      </c>
      <c r="H35" s="82">
        <f t="shared" si="1"/>
        <v>-0.8500000000000005</v>
      </c>
      <c r="I35" s="175">
        <v>-0.024</v>
      </c>
      <c r="J35" s="175"/>
      <c r="K35" s="175"/>
      <c r="L35" s="175">
        <f>H35/G35</f>
        <v>-0.023611111111111124</v>
      </c>
      <c r="M35" s="175"/>
      <c r="N35" s="199"/>
      <c r="O35" s="175"/>
      <c r="P35" s="175">
        <v>-0.024</v>
      </c>
    </row>
    <row r="36" spans="1:16" ht="12.75">
      <c r="A36">
        <f t="shared" si="0"/>
        <v>11</v>
      </c>
      <c r="B36" s="30"/>
      <c r="C36" s="30"/>
      <c r="D36" s="173">
        <v>37299</v>
      </c>
      <c r="E36" s="82">
        <v>5.7</v>
      </c>
      <c r="F36" s="175">
        <v>0.091</v>
      </c>
      <c r="G36" s="174">
        <f>D36-B35</f>
        <v>11</v>
      </c>
      <c r="H36" s="82">
        <f t="shared" si="1"/>
        <v>1</v>
      </c>
      <c r="I36" s="175">
        <v>0.091</v>
      </c>
      <c r="J36" s="175">
        <f>H36/G36</f>
        <v>0.09090909090909091</v>
      </c>
      <c r="K36" s="175"/>
      <c r="L36" s="175"/>
      <c r="M36" s="175"/>
      <c r="N36" s="199"/>
      <c r="O36" s="175"/>
      <c r="P36" s="175"/>
    </row>
    <row r="37" spans="1:16" ht="12.75">
      <c r="A37">
        <f t="shared" si="0"/>
        <v>12</v>
      </c>
      <c r="B37" s="173">
        <v>37335</v>
      </c>
      <c r="C37" s="30"/>
      <c r="D37" s="30"/>
      <c r="E37" s="82">
        <v>7.15</v>
      </c>
      <c r="F37" s="175">
        <v>-0.04</v>
      </c>
      <c r="G37" s="174">
        <f>B37-D36</f>
        <v>36</v>
      </c>
      <c r="H37" s="82">
        <f t="shared" si="1"/>
        <v>-1.4500000000000002</v>
      </c>
      <c r="I37" s="175">
        <v>-0.04</v>
      </c>
      <c r="J37" s="175"/>
      <c r="K37" s="175"/>
      <c r="L37" s="175">
        <f>H37/G37</f>
        <v>-0.04027777777777778</v>
      </c>
      <c r="M37" s="175">
        <v>-0.04</v>
      </c>
      <c r="N37" s="199"/>
      <c r="O37" s="175"/>
      <c r="P37" s="175">
        <v>-0.04</v>
      </c>
    </row>
    <row r="38" spans="1:16" ht="12.75">
      <c r="A38">
        <f t="shared" si="0"/>
        <v>13</v>
      </c>
      <c r="B38" s="30"/>
      <c r="C38" s="30"/>
      <c r="D38" s="173">
        <v>37355</v>
      </c>
      <c r="E38" s="82">
        <v>5.75</v>
      </c>
      <c r="F38" s="175">
        <v>0.07</v>
      </c>
      <c r="G38" s="174">
        <f>D38-B37</f>
        <v>20</v>
      </c>
      <c r="H38" s="82">
        <f t="shared" si="1"/>
        <v>1.4000000000000004</v>
      </c>
      <c r="I38" s="175">
        <v>0.07</v>
      </c>
      <c r="J38" s="175">
        <f>H38/G38</f>
        <v>0.07000000000000002</v>
      </c>
      <c r="K38" s="175"/>
      <c r="L38" s="175"/>
      <c r="M38" s="175"/>
      <c r="N38" s="199"/>
      <c r="O38" s="175"/>
      <c r="P38" s="175"/>
    </row>
    <row r="39" spans="1:16" ht="12.75">
      <c r="A39">
        <f t="shared" si="0"/>
        <v>14</v>
      </c>
      <c r="B39" s="173">
        <v>37604</v>
      </c>
      <c r="C39" s="30"/>
      <c r="D39" s="30"/>
      <c r="E39" s="82">
        <v>7.16</v>
      </c>
      <c r="F39" s="175"/>
      <c r="G39" s="174"/>
      <c r="H39" s="30"/>
      <c r="I39" s="175"/>
      <c r="J39" s="175"/>
      <c r="K39" s="175"/>
      <c r="L39" s="175"/>
      <c r="M39" s="175"/>
      <c r="N39" s="199"/>
      <c r="O39" s="175"/>
      <c r="P39" s="175"/>
    </row>
    <row r="40" spans="1:16" ht="12.75">
      <c r="A40">
        <f t="shared" si="0"/>
        <v>15</v>
      </c>
      <c r="B40" s="30"/>
      <c r="C40" s="30"/>
      <c r="D40" s="173">
        <v>37618</v>
      </c>
      <c r="E40" s="82">
        <v>5.5</v>
      </c>
      <c r="F40" s="175">
        <v>0.119</v>
      </c>
      <c r="G40" s="174">
        <f>D40-B39</f>
        <v>14</v>
      </c>
      <c r="H40" s="82">
        <f t="shared" si="1"/>
        <v>1.6600000000000001</v>
      </c>
      <c r="I40" s="175">
        <v>0.119</v>
      </c>
      <c r="J40" s="175">
        <f>H40/G40</f>
        <v>0.11857142857142858</v>
      </c>
      <c r="K40" s="175"/>
      <c r="L40" s="175"/>
      <c r="M40" s="175"/>
      <c r="N40" s="199"/>
      <c r="O40" s="175"/>
      <c r="P40" s="175"/>
    </row>
    <row r="41" spans="1:16" ht="12.75">
      <c r="A41">
        <f t="shared" si="0"/>
        <v>16</v>
      </c>
      <c r="B41" s="30"/>
      <c r="C41" s="173">
        <v>37647</v>
      </c>
      <c r="D41" s="173"/>
      <c r="E41" s="82">
        <v>6.55</v>
      </c>
      <c r="F41" s="175">
        <v>-0.036</v>
      </c>
      <c r="G41" s="174">
        <f>C41-D40</f>
        <v>29</v>
      </c>
      <c r="H41" s="82">
        <f t="shared" si="1"/>
        <v>-1.0499999999999998</v>
      </c>
      <c r="I41" s="175">
        <v>-0.036</v>
      </c>
      <c r="J41" s="175"/>
      <c r="K41" s="175"/>
      <c r="L41" s="175"/>
      <c r="M41" s="175"/>
      <c r="N41" s="199">
        <f>H41/G41</f>
        <v>-0.036206896551724134</v>
      </c>
      <c r="O41" s="175">
        <v>-0.036</v>
      </c>
      <c r="P41" s="175">
        <v>-0.036</v>
      </c>
    </row>
    <row r="42" spans="1:16" ht="12.75">
      <c r="A42">
        <f t="shared" si="0"/>
        <v>17</v>
      </c>
      <c r="B42" s="30"/>
      <c r="C42" s="173"/>
      <c r="D42" s="173">
        <v>37668</v>
      </c>
      <c r="E42" s="82">
        <v>5.6</v>
      </c>
      <c r="F42" s="175">
        <v>0.045</v>
      </c>
      <c r="G42" s="174">
        <f>D42-C41</f>
        <v>21</v>
      </c>
      <c r="H42" s="82">
        <f t="shared" si="1"/>
        <v>0.9500000000000002</v>
      </c>
      <c r="I42" s="175">
        <v>0.045</v>
      </c>
      <c r="J42" s="175"/>
      <c r="K42" s="175">
        <f>H42/G42</f>
        <v>0.045238095238095244</v>
      </c>
      <c r="L42" s="175"/>
      <c r="M42" s="175"/>
      <c r="N42" s="199"/>
      <c r="O42" s="175"/>
      <c r="P42" s="175"/>
    </row>
    <row r="43" spans="1:16" ht="12.75">
      <c r="A43">
        <f t="shared" si="0"/>
        <v>18</v>
      </c>
      <c r="B43" s="30"/>
      <c r="C43" s="173">
        <v>37700</v>
      </c>
      <c r="D43" s="30"/>
      <c r="E43" s="82">
        <v>6.3</v>
      </c>
      <c r="F43" s="175">
        <v>-0.022</v>
      </c>
      <c r="G43" s="174">
        <f>C43-D42</f>
        <v>32</v>
      </c>
      <c r="H43" s="82">
        <f t="shared" si="1"/>
        <v>-0.7000000000000002</v>
      </c>
      <c r="I43" s="175">
        <v>-0.022</v>
      </c>
      <c r="J43" s="175"/>
      <c r="K43" s="175"/>
      <c r="L43" s="175"/>
      <c r="M43" s="175"/>
      <c r="N43" s="199">
        <f>H43/G43</f>
        <v>-0.021875000000000006</v>
      </c>
      <c r="O43" s="175">
        <v>-0.022</v>
      </c>
      <c r="P43" s="175">
        <v>-0.022</v>
      </c>
    </row>
    <row r="44" spans="1:16" ht="12.75">
      <c r="A44">
        <f t="shared" si="0"/>
        <v>19</v>
      </c>
      <c r="B44" s="30"/>
      <c r="C44" s="30"/>
      <c r="D44" s="173">
        <v>37717</v>
      </c>
      <c r="E44" s="82">
        <v>5.75</v>
      </c>
      <c r="F44" s="175">
        <v>0.032</v>
      </c>
      <c r="G44" s="174">
        <f>D44-C43</f>
        <v>17</v>
      </c>
      <c r="H44" s="82">
        <f t="shared" si="1"/>
        <v>0.5499999999999998</v>
      </c>
      <c r="I44" s="175">
        <v>0.032</v>
      </c>
      <c r="J44" s="175"/>
      <c r="K44" s="175">
        <f>H44/G44</f>
        <v>0.03235294117647058</v>
      </c>
      <c r="L44" s="175"/>
      <c r="M44" s="175"/>
      <c r="N44" s="199"/>
      <c r="O44" s="175"/>
      <c r="P44" s="175"/>
    </row>
    <row r="45" spans="1:16" ht="12.75">
      <c r="A45">
        <f t="shared" si="0"/>
        <v>20</v>
      </c>
      <c r="B45" s="173">
        <v>37743</v>
      </c>
      <c r="C45" s="30"/>
      <c r="D45" s="30"/>
      <c r="E45" s="82">
        <v>7.25</v>
      </c>
      <c r="F45" s="175">
        <v>-0.058</v>
      </c>
      <c r="G45" s="174">
        <f>B45-D44</f>
        <v>26</v>
      </c>
      <c r="H45" s="82">
        <f t="shared" si="1"/>
        <v>-1.5</v>
      </c>
      <c r="I45" s="175">
        <v>-0.058</v>
      </c>
      <c r="J45" s="175"/>
      <c r="K45" s="175"/>
      <c r="L45" s="175">
        <f>H45/G45</f>
        <v>-0.057692307692307696</v>
      </c>
      <c r="M45" s="175">
        <v>-0.058</v>
      </c>
      <c r="N45" s="199"/>
      <c r="O45" s="175"/>
      <c r="P45" s="175">
        <v>-0.058</v>
      </c>
    </row>
    <row r="46" spans="1:16" ht="12.75">
      <c r="A46">
        <f t="shared" si="0"/>
        <v>21</v>
      </c>
      <c r="B46" s="173">
        <v>37965</v>
      </c>
      <c r="C46" s="30"/>
      <c r="D46" s="30"/>
      <c r="E46" s="82">
        <v>7.04</v>
      </c>
      <c r="F46" s="175"/>
      <c r="G46" s="174"/>
      <c r="H46" s="30"/>
      <c r="I46" s="175"/>
      <c r="J46" s="175"/>
      <c r="K46" s="175"/>
      <c r="L46" s="175"/>
      <c r="M46" s="175"/>
      <c r="N46" s="199"/>
      <c r="O46" s="175"/>
      <c r="P46" s="175"/>
    </row>
    <row r="47" spans="1:16" ht="12.75">
      <c r="A47">
        <f t="shared" si="0"/>
        <v>22</v>
      </c>
      <c r="B47" s="30"/>
      <c r="C47" s="30"/>
      <c r="D47" s="173">
        <v>38005</v>
      </c>
      <c r="E47" s="82">
        <v>5.78</v>
      </c>
      <c r="F47" s="175">
        <v>0.032</v>
      </c>
      <c r="G47" s="174">
        <f>D47-B46</f>
        <v>40</v>
      </c>
      <c r="H47" s="82">
        <f t="shared" si="1"/>
        <v>1.2599999999999998</v>
      </c>
      <c r="I47" s="175">
        <v>0.032</v>
      </c>
      <c r="J47" s="175">
        <f>H47/G47</f>
        <v>0.03149999999999999</v>
      </c>
      <c r="K47" s="175"/>
      <c r="L47" s="175"/>
      <c r="M47" s="175"/>
      <c r="N47" s="199"/>
      <c r="O47" s="175"/>
      <c r="P47" s="175"/>
    </row>
    <row r="48" spans="1:16" ht="12.75">
      <c r="A48">
        <f t="shared" si="0"/>
        <v>23</v>
      </c>
      <c r="B48" s="30"/>
      <c r="C48" s="173">
        <v>38018</v>
      </c>
      <c r="D48" s="30"/>
      <c r="E48" s="82">
        <v>6.67</v>
      </c>
      <c r="F48" s="175">
        <v>-0.068</v>
      </c>
      <c r="G48" s="174">
        <f>C48-D47</f>
        <v>13</v>
      </c>
      <c r="H48" s="82">
        <f t="shared" si="1"/>
        <v>-0.8899999999999997</v>
      </c>
      <c r="I48" s="175">
        <v>-0.068</v>
      </c>
      <c r="J48" s="175"/>
      <c r="K48" s="175"/>
      <c r="L48" s="175"/>
      <c r="M48" s="175"/>
      <c r="N48" s="199">
        <f>H48/G48</f>
        <v>-0.06846153846153843</v>
      </c>
      <c r="O48" s="175"/>
      <c r="P48" s="175">
        <v>-0.068</v>
      </c>
    </row>
    <row r="49" spans="1:16" ht="12.75">
      <c r="A49">
        <f t="shared" si="0"/>
        <v>24</v>
      </c>
      <c r="B49" s="30"/>
      <c r="C49" s="30"/>
      <c r="D49" s="173">
        <v>38031</v>
      </c>
      <c r="E49" s="82">
        <v>6.05</v>
      </c>
      <c r="F49" s="175">
        <v>0.048</v>
      </c>
      <c r="G49" s="174">
        <f>D49-C48</f>
        <v>13</v>
      </c>
      <c r="H49" s="82">
        <f t="shared" si="1"/>
        <v>0.6200000000000001</v>
      </c>
      <c r="I49" s="175">
        <v>0.048</v>
      </c>
      <c r="J49" s="175"/>
      <c r="K49" s="175">
        <f>H49/G49</f>
        <v>0.0476923076923077</v>
      </c>
      <c r="L49" s="175"/>
      <c r="M49" s="175"/>
      <c r="N49" s="199"/>
      <c r="O49" s="175"/>
      <c r="P49" s="175"/>
    </row>
    <row r="50" spans="1:16" ht="12.75">
      <c r="A50">
        <f t="shared" si="0"/>
        <v>25</v>
      </c>
      <c r="B50" s="173">
        <v>38059</v>
      </c>
      <c r="C50" s="30"/>
      <c r="D50" s="30"/>
      <c r="E50" s="82">
        <v>7.2</v>
      </c>
      <c r="F50" s="175">
        <v>-0.041</v>
      </c>
      <c r="G50" s="174">
        <f>B50-D49</f>
        <v>28</v>
      </c>
      <c r="H50" s="82">
        <f t="shared" si="1"/>
        <v>-1.1500000000000004</v>
      </c>
      <c r="I50" s="175">
        <v>-0.041</v>
      </c>
      <c r="J50" s="175"/>
      <c r="K50" s="175"/>
      <c r="L50" s="175">
        <f>H50/G50</f>
        <v>-0.041071428571428585</v>
      </c>
      <c r="M50" s="175">
        <v>-0.041</v>
      </c>
      <c r="N50" s="199"/>
      <c r="O50" s="175"/>
      <c r="P50" s="175">
        <v>-0.041</v>
      </c>
    </row>
    <row r="51" spans="1:16" ht="12.75">
      <c r="A51">
        <f t="shared" si="0"/>
        <v>26</v>
      </c>
      <c r="B51" s="30"/>
      <c r="C51" s="30"/>
      <c r="D51" s="173">
        <v>38077</v>
      </c>
      <c r="E51" s="82">
        <v>6.08</v>
      </c>
      <c r="F51" s="175">
        <v>0.062</v>
      </c>
      <c r="G51" s="174">
        <f>D51-B50</f>
        <v>18</v>
      </c>
      <c r="H51" s="82">
        <f t="shared" si="1"/>
        <v>1.12</v>
      </c>
      <c r="I51" s="175">
        <v>0.062</v>
      </c>
      <c r="J51" s="175">
        <f>H51/G51</f>
        <v>0.06222222222222223</v>
      </c>
      <c r="K51" s="175"/>
      <c r="L51" s="175"/>
      <c r="M51" s="175"/>
      <c r="N51" s="199"/>
      <c r="O51" s="175"/>
      <c r="P51" s="175"/>
    </row>
    <row r="52" spans="1:16" ht="12.75">
      <c r="A52">
        <f t="shared" si="0"/>
        <v>27</v>
      </c>
      <c r="B52" s="173">
        <v>38101</v>
      </c>
      <c r="C52" s="30"/>
      <c r="D52" s="30"/>
      <c r="E52" s="82">
        <v>7.25</v>
      </c>
      <c r="F52" s="175">
        <v>-0.049</v>
      </c>
      <c r="G52" s="174">
        <f>B52-D51</f>
        <v>24</v>
      </c>
      <c r="H52" s="82">
        <f t="shared" si="1"/>
        <v>-1.17</v>
      </c>
      <c r="I52" s="175">
        <v>-0.049</v>
      </c>
      <c r="J52" s="175"/>
      <c r="K52" s="175"/>
      <c r="L52" s="175">
        <f>H52/G52</f>
        <v>-0.048749999999999995</v>
      </c>
      <c r="M52" s="175">
        <v>-0.049</v>
      </c>
      <c r="N52" s="199"/>
      <c r="O52" s="175"/>
      <c r="P52" s="175">
        <v>-0.049</v>
      </c>
    </row>
    <row r="53" spans="1:16" ht="12.75">
      <c r="A53">
        <f t="shared" si="0"/>
        <v>28</v>
      </c>
      <c r="B53" s="173">
        <v>38286</v>
      </c>
      <c r="C53" s="30"/>
      <c r="D53" s="30"/>
      <c r="E53" s="82">
        <v>7.14</v>
      </c>
      <c r="F53" s="175"/>
      <c r="G53" s="174"/>
      <c r="H53" s="30"/>
      <c r="I53" s="175"/>
      <c r="J53" s="175"/>
      <c r="K53" s="175"/>
      <c r="L53" s="175"/>
      <c r="M53" s="175"/>
      <c r="N53" s="199"/>
      <c r="O53" s="175"/>
      <c r="P53" s="175"/>
    </row>
    <row r="54" spans="1:27" ht="12.75">
      <c r="A54">
        <f t="shared" si="0"/>
        <v>29</v>
      </c>
      <c r="B54" s="30"/>
      <c r="C54" s="30"/>
      <c r="D54" s="173">
        <v>38305</v>
      </c>
      <c r="E54" s="82">
        <v>6.11</v>
      </c>
      <c r="F54" s="175">
        <v>0.054</v>
      </c>
      <c r="G54" s="174">
        <f>D54-B53</f>
        <v>19</v>
      </c>
      <c r="H54" s="82">
        <f t="shared" si="1"/>
        <v>1.0299999999999994</v>
      </c>
      <c r="I54" s="175">
        <v>0.054</v>
      </c>
      <c r="J54" s="175">
        <f>H54/G54</f>
        <v>0.05421052631578944</v>
      </c>
      <c r="K54" s="175"/>
      <c r="L54" s="175"/>
      <c r="M54" s="175"/>
      <c r="N54" s="199"/>
      <c r="O54" s="175"/>
      <c r="P54" s="175"/>
      <c r="AA54" s="200"/>
    </row>
    <row r="55" spans="1:16" ht="12.75">
      <c r="A55">
        <f t="shared" si="0"/>
        <v>30</v>
      </c>
      <c r="B55" s="173">
        <v>38338</v>
      </c>
      <c r="C55" s="30"/>
      <c r="D55" s="30"/>
      <c r="E55" s="82">
        <v>7.33</v>
      </c>
      <c r="F55" s="175">
        <v>-0.037</v>
      </c>
      <c r="G55" s="174">
        <f>B55-D54</f>
        <v>33</v>
      </c>
      <c r="H55" s="82">
        <f t="shared" si="1"/>
        <v>-1.2199999999999998</v>
      </c>
      <c r="I55" s="175">
        <v>-0.037</v>
      </c>
      <c r="J55" s="175"/>
      <c r="K55" s="175"/>
      <c r="L55" s="175">
        <f>H55/G55</f>
        <v>-0.036969696969696965</v>
      </c>
      <c r="M55" s="175">
        <v>-0.037</v>
      </c>
      <c r="N55" s="199"/>
      <c r="O55" s="175"/>
      <c r="P55" s="175">
        <v>-0.037</v>
      </c>
    </row>
    <row r="56" spans="1:16" ht="12.75">
      <c r="A56">
        <f t="shared" si="0"/>
        <v>31</v>
      </c>
      <c r="B56" s="30"/>
      <c r="C56" s="30"/>
      <c r="D56" s="173">
        <v>38353</v>
      </c>
      <c r="E56" s="82">
        <v>6.07</v>
      </c>
      <c r="F56" s="175">
        <v>0.084</v>
      </c>
      <c r="G56" s="174">
        <f>D56-B55</f>
        <v>15</v>
      </c>
      <c r="H56" s="82">
        <f t="shared" si="1"/>
        <v>1.2599999999999998</v>
      </c>
      <c r="I56" s="175">
        <v>0.084</v>
      </c>
      <c r="J56" s="175">
        <f>H56/G56</f>
        <v>0.08399999999999999</v>
      </c>
      <c r="K56" s="175"/>
      <c r="L56" s="175"/>
      <c r="M56" s="175"/>
      <c r="N56" s="199"/>
      <c r="O56" s="175"/>
      <c r="P56" s="175"/>
    </row>
    <row r="57" spans="1:16" ht="12.75">
      <c r="A57">
        <f t="shared" si="0"/>
        <v>32</v>
      </c>
      <c r="B57" s="30"/>
      <c r="C57" s="173">
        <v>38381</v>
      </c>
      <c r="D57" s="30"/>
      <c r="E57" s="82">
        <v>6.54</v>
      </c>
      <c r="F57" s="175">
        <v>-0.017</v>
      </c>
      <c r="G57" s="174">
        <f>C57-D56</f>
        <v>28</v>
      </c>
      <c r="H57" s="82">
        <f t="shared" si="1"/>
        <v>-0.46999999999999975</v>
      </c>
      <c r="I57" s="175">
        <v>-0.017</v>
      </c>
      <c r="J57" s="175"/>
      <c r="K57" s="175"/>
      <c r="L57" s="175"/>
      <c r="M57" s="175"/>
      <c r="N57" s="199">
        <f>H57/G57</f>
        <v>-0.016785714285714275</v>
      </c>
      <c r="O57" s="175">
        <v>-0.017</v>
      </c>
      <c r="P57" s="175">
        <v>-0.017</v>
      </c>
    </row>
    <row r="58" spans="1:16" ht="12.75">
      <c r="A58">
        <f t="shared" si="0"/>
        <v>33</v>
      </c>
      <c r="B58" s="30"/>
      <c r="C58" s="30"/>
      <c r="D58" s="173">
        <v>38397</v>
      </c>
      <c r="E58" s="82">
        <v>6.11</v>
      </c>
      <c r="F58" s="175">
        <v>0.027</v>
      </c>
      <c r="G58" s="174">
        <f>D58-C57</f>
        <v>16</v>
      </c>
      <c r="H58" s="82">
        <f t="shared" si="1"/>
        <v>0.4299999999999997</v>
      </c>
      <c r="I58" s="175">
        <v>0.027</v>
      </c>
      <c r="J58" s="175"/>
      <c r="K58" s="175">
        <f>H58/G58</f>
        <v>0.026874999999999982</v>
      </c>
      <c r="L58" s="175"/>
      <c r="M58" s="175"/>
      <c r="N58" s="199"/>
      <c r="O58" s="175"/>
      <c r="P58" s="175"/>
    </row>
    <row r="59" spans="1:16" ht="12.75">
      <c r="A59">
        <f t="shared" si="0"/>
        <v>34</v>
      </c>
      <c r="B59" s="173">
        <v>38419</v>
      </c>
      <c r="C59" s="30"/>
      <c r="D59" s="30"/>
      <c r="E59" s="82">
        <v>6.84</v>
      </c>
      <c r="F59" s="175">
        <v>-0.033</v>
      </c>
      <c r="G59" s="174">
        <f>B59-D58</f>
        <v>22</v>
      </c>
      <c r="H59" s="82">
        <f t="shared" si="1"/>
        <v>-0.7299999999999995</v>
      </c>
      <c r="I59" s="175">
        <v>-0.033</v>
      </c>
      <c r="J59" s="175"/>
      <c r="K59" s="175"/>
      <c r="L59" s="175">
        <f>H59/G59</f>
        <v>-0.03318181818181816</v>
      </c>
      <c r="M59" s="175"/>
      <c r="N59" s="199"/>
      <c r="O59" s="175"/>
      <c r="P59" s="175">
        <v>-0.033</v>
      </c>
    </row>
    <row r="60" spans="1:16" ht="12.75">
      <c r="A60">
        <f t="shared" si="0"/>
        <v>35</v>
      </c>
      <c r="B60" s="30"/>
      <c r="C60" s="30"/>
      <c r="D60" s="173">
        <v>38447</v>
      </c>
      <c r="E60" s="82">
        <v>5.9</v>
      </c>
      <c r="F60" s="175">
        <v>0.034</v>
      </c>
      <c r="G60" s="174">
        <f>D60-B59</f>
        <v>28</v>
      </c>
      <c r="H60" s="82">
        <f t="shared" si="1"/>
        <v>0.9399999999999995</v>
      </c>
      <c r="I60" s="175">
        <v>0.034</v>
      </c>
      <c r="J60" s="175">
        <f>H60/G60</f>
        <v>0.03357142857142855</v>
      </c>
      <c r="K60" s="175"/>
      <c r="L60" s="175"/>
      <c r="M60" s="175"/>
      <c r="N60" s="199"/>
      <c r="O60" s="175"/>
      <c r="P60" s="175"/>
    </row>
    <row r="61" spans="10:15" ht="12.75">
      <c r="J61" s="167"/>
      <c r="K61" s="167"/>
      <c r="L61" s="167"/>
      <c r="M61" s="167"/>
      <c r="N61" s="167"/>
      <c r="O61" s="167"/>
    </row>
    <row r="62" spans="10:15" ht="12.75">
      <c r="J62" s="167">
        <f aca="true" t="shared" si="2" ref="J62:O62">SUM(J27:J60)</f>
        <v>0.6829293606215803</v>
      </c>
      <c r="K62" s="167">
        <f t="shared" si="2"/>
        <v>0.22215834410687355</v>
      </c>
      <c r="L62" s="167">
        <f t="shared" si="2"/>
        <v>-0.34555414030414033</v>
      </c>
      <c r="M62" s="167">
        <f t="shared" si="2"/>
        <v>-0.289</v>
      </c>
      <c r="N62" s="167">
        <f t="shared" si="2"/>
        <v>-0.21517125456213476</v>
      </c>
      <c r="O62" s="167">
        <f t="shared" si="2"/>
        <v>-0.14700000000000002</v>
      </c>
    </row>
    <row r="63" spans="5:15" s="155" customFormat="1" ht="12.75">
      <c r="E63" s="180" t="s">
        <v>203</v>
      </c>
      <c r="F63" s="182"/>
      <c r="G63" s="181"/>
      <c r="H63" s="181"/>
      <c r="I63" s="182"/>
      <c r="J63" s="182">
        <f>J62/10</f>
        <v>0.06829293606215803</v>
      </c>
      <c r="K63" s="182">
        <f>K62/6</f>
        <v>0.037026390684478924</v>
      </c>
      <c r="L63" s="182">
        <f>L62/8</f>
        <v>-0.04319426753801754</v>
      </c>
      <c r="M63" s="182">
        <f>M62/6</f>
        <v>-0.04816666666666666</v>
      </c>
      <c r="N63" s="183">
        <f>N62/6</f>
        <v>-0.035861875760355794</v>
      </c>
      <c r="O63" s="182">
        <f>O62/5</f>
        <v>-0.029400000000000003</v>
      </c>
    </row>
    <row r="65" spans="5:12" ht="12.75">
      <c r="E65" s="2" t="s">
        <v>206</v>
      </c>
      <c r="J65" s="184">
        <f>(J62+K62)/16</f>
        <v>0.05656798154552836</v>
      </c>
      <c r="L65" s="184">
        <f>(L62+N62)/14</f>
        <v>-0.04005181391901965</v>
      </c>
    </row>
    <row r="75" spans="5:6" ht="12.75">
      <c r="E75" s="82">
        <v>7.2</v>
      </c>
      <c r="F75" s="175"/>
    </row>
    <row r="76" spans="5:6" ht="12.75">
      <c r="E76" s="82">
        <v>5.7</v>
      </c>
      <c r="F76" s="175"/>
    </row>
    <row r="77" spans="5:6" ht="12.75">
      <c r="E77" s="82">
        <v>6.4</v>
      </c>
      <c r="F77" s="175"/>
    </row>
    <row r="78" spans="5:6" ht="12.75">
      <c r="E78" s="82">
        <v>5.6</v>
      </c>
      <c r="F78" s="175" t="e">
        <f>B78/A78</f>
        <v>#DIV/0!</v>
      </c>
    </row>
    <row r="79" spans="5:6" ht="12.75">
      <c r="E79" s="82">
        <v>7.2</v>
      </c>
      <c r="F79" s="175"/>
    </row>
    <row r="80" spans="5:6" ht="12.75">
      <c r="E80" s="82">
        <v>5.6</v>
      </c>
      <c r="F80" s="175"/>
    </row>
    <row r="81" spans="5:6" ht="12.75">
      <c r="E81" s="82">
        <v>5.6</v>
      </c>
      <c r="F81" s="175"/>
    </row>
    <row r="82" spans="5:6" ht="12.75">
      <c r="E82" s="82">
        <v>6.3</v>
      </c>
      <c r="F82" s="175"/>
    </row>
    <row r="83" spans="5:6" ht="12.75">
      <c r="E83" s="82">
        <v>5.85</v>
      </c>
      <c r="F83" s="175" t="e">
        <f>B83/A83</f>
        <v>#DIV/0!</v>
      </c>
    </row>
    <row r="84" spans="5:6" ht="12.75">
      <c r="E84" s="82">
        <v>6.7</v>
      </c>
      <c r="F84" s="175"/>
    </row>
    <row r="85" spans="5:6" ht="12.75">
      <c r="E85" s="82">
        <v>5.7</v>
      </c>
      <c r="F85" s="175" t="e">
        <f>B85/A85</f>
        <v>#DIV/0!</v>
      </c>
    </row>
    <row r="86" spans="5:6" ht="12.75">
      <c r="E86" s="82">
        <v>7.15</v>
      </c>
      <c r="F86" s="175"/>
    </row>
    <row r="87" spans="5:6" ht="12.75">
      <c r="E87" s="82">
        <v>5.75</v>
      </c>
      <c r="F87" s="175"/>
    </row>
    <row r="88" spans="5:6" ht="12.75">
      <c r="E88" s="82">
        <v>7.16</v>
      </c>
      <c r="F88" s="175"/>
    </row>
    <row r="89" spans="5:6" ht="12.75">
      <c r="E89" s="82">
        <v>5.5</v>
      </c>
      <c r="F89" s="175"/>
    </row>
    <row r="90" spans="5:6" ht="12.75">
      <c r="E90" s="82">
        <v>6.55</v>
      </c>
      <c r="F90" s="175"/>
    </row>
    <row r="91" spans="5:6" ht="12.75">
      <c r="E91" s="82">
        <v>5.6</v>
      </c>
      <c r="F91" s="175"/>
    </row>
    <row r="92" spans="5:6" ht="12.75">
      <c r="E92" s="82">
        <v>6.3</v>
      </c>
      <c r="F92" s="175"/>
    </row>
    <row r="93" spans="5:6" ht="12.75">
      <c r="E93" s="82">
        <v>5.75</v>
      </c>
      <c r="F93" s="175" t="e">
        <f>B93/A93</f>
        <v>#DIV/0!</v>
      </c>
    </row>
    <row r="94" spans="5:6" ht="12.75">
      <c r="E94" s="82">
        <v>7.25</v>
      </c>
      <c r="F94" s="175"/>
    </row>
    <row r="95" spans="5:6" ht="12.75">
      <c r="E95" s="82">
        <v>7.04</v>
      </c>
      <c r="F95" s="175"/>
    </row>
    <row r="96" spans="5:6" ht="12.75">
      <c r="E96" s="82">
        <v>5.78</v>
      </c>
      <c r="F96" s="175"/>
    </row>
    <row r="97" spans="5:6" ht="12.75">
      <c r="E97" s="82">
        <v>6.67</v>
      </c>
      <c r="F97" s="175"/>
    </row>
    <row r="98" spans="5:6" ht="12.75">
      <c r="E98" s="82">
        <v>6.05</v>
      </c>
      <c r="F98" s="175" t="e">
        <f>B98/A98</f>
        <v>#DIV/0!</v>
      </c>
    </row>
    <row r="99" spans="5:6" ht="12.75">
      <c r="E99" s="82">
        <v>7.2</v>
      </c>
      <c r="F99" s="175"/>
    </row>
    <row r="100" spans="5:6" ht="12.75">
      <c r="E100" s="82">
        <v>6.08</v>
      </c>
      <c r="F100" s="175" t="e">
        <f>B100/A100</f>
        <v>#DIV/0!</v>
      </c>
    </row>
    <row r="101" spans="5:6" ht="12.75">
      <c r="E101" s="82">
        <v>7.25</v>
      </c>
      <c r="F101" s="175"/>
    </row>
    <row r="102" spans="5:6" ht="12.75">
      <c r="E102" s="82">
        <v>7.14</v>
      </c>
      <c r="F102" s="175"/>
    </row>
    <row r="103" spans="5:6" ht="12.75">
      <c r="E103" s="82">
        <v>6.11</v>
      </c>
      <c r="F103" s="175" t="e">
        <f>B103/A103</f>
        <v>#DIV/0!</v>
      </c>
    </row>
    <row r="104" spans="5:6" ht="12.75">
      <c r="E104" s="82">
        <v>7.33</v>
      </c>
      <c r="F104" s="175"/>
    </row>
    <row r="105" spans="5:6" ht="12.75">
      <c r="E105" s="82">
        <v>6.07</v>
      </c>
      <c r="F105" s="175"/>
    </row>
    <row r="106" spans="5:6" ht="12.75">
      <c r="E106" s="82">
        <v>6.54</v>
      </c>
      <c r="F106" s="175"/>
    </row>
    <row r="107" spans="5:6" ht="12.75">
      <c r="E107" s="82">
        <v>6.11</v>
      </c>
      <c r="F107" s="175" t="e">
        <f>B107/A107</f>
        <v>#DIV/0!</v>
      </c>
    </row>
    <row r="108" spans="5:6" ht="12.75">
      <c r="E108" s="82">
        <v>6.84</v>
      </c>
      <c r="F108" s="175"/>
    </row>
    <row r="109" ht="12.75">
      <c r="E109" s="82">
        <v>5.9</v>
      </c>
    </row>
    <row r="111" ht="12.75">
      <c r="E111" s="82">
        <v>7.2</v>
      </c>
    </row>
    <row r="112" ht="12.75">
      <c r="E112" s="82">
        <v>5.7</v>
      </c>
    </row>
    <row r="113" ht="12.75">
      <c r="E113" s="82">
        <v>6.4</v>
      </c>
    </row>
    <row r="114" ht="12.75">
      <c r="E114" s="82">
        <v>5.6</v>
      </c>
    </row>
    <row r="115" ht="12.75">
      <c r="E115" s="82">
        <v>7.2</v>
      </c>
    </row>
    <row r="116" ht="12.75">
      <c r="E116" s="82">
        <v>5.6</v>
      </c>
    </row>
    <row r="117" ht="12.75">
      <c r="E117" s="82">
        <v>5.6</v>
      </c>
    </row>
    <row r="118" ht="12.75">
      <c r="E118" s="82">
        <v>6.3</v>
      </c>
    </row>
    <row r="119" ht="12.75">
      <c r="E119" s="82">
        <v>5.85</v>
      </c>
    </row>
    <row r="120" ht="12.75">
      <c r="E120" s="82">
        <v>6.7</v>
      </c>
    </row>
    <row r="121" ht="12.75">
      <c r="E121" s="82">
        <v>5.7</v>
      </c>
    </row>
    <row r="122" ht="12.75">
      <c r="E122" s="82">
        <v>7.15</v>
      </c>
    </row>
    <row r="123" ht="12.75">
      <c r="E123" s="82">
        <v>5.75</v>
      </c>
    </row>
    <row r="124" ht="12.75">
      <c r="E124" s="82">
        <v>7.16</v>
      </c>
    </row>
    <row r="125" ht="12.75">
      <c r="E125" s="82">
        <v>5.5</v>
      </c>
    </row>
    <row r="126" ht="12.75">
      <c r="E126" s="82">
        <v>6.55</v>
      </c>
    </row>
    <row r="127" ht="12.75">
      <c r="E127" s="82">
        <v>5.6</v>
      </c>
    </row>
    <row r="128" ht="12.75">
      <c r="E128" s="82">
        <v>6.3</v>
      </c>
    </row>
    <row r="129" ht="12.75">
      <c r="E129" s="82">
        <v>5.75</v>
      </c>
    </row>
    <row r="130" ht="12.75">
      <c r="E130" s="82">
        <v>7.25</v>
      </c>
    </row>
    <row r="131" ht="12.75">
      <c r="E131" s="82">
        <v>7.04</v>
      </c>
    </row>
    <row r="132" ht="12.75">
      <c r="E132" s="82">
        <v>5.78</v>
      </c>
    </row>
    <row r="133" ht="12.75">
      <c r="E133" s="82">
        <v>6.67</v>
      </c>
    </row>
    <row r="134" ht="12.75">
      <c r="E134" s="82">
        <v>6.05</v>
      </c>
    </row>
    <row r="135" ht="12.75">
      <c r="E135" s="82">
        <v>7.2</v>
      </c>
    </row>
    <row r="136" ht="12.75">
      <c r="E136" s="82">
        <v>6.08</v>
      </c>
    </row>
    <row r="137" ht="12.75">
      <c r="E137" s="82">
        <v>7.25</v>
      </c>
    </row>
    <row r="138" ht="12.75">
      <c r="E138" s="82">
        <v>7.14</v>
      </c>
    </row>
    <row r="139" ht="12.75">
      <c r="E139" s="82">
        <v>6.11</v>
      </c>
    </row>
    <row r="140" ht="12.75">
      <c r="E140" s="82">
        <v>7.33</v>
      </c>
    </row>
    <row r="141" ht="12.75">
      <c r="E141" s="82">
        <v>6.07</v>
      </c>
    </row>
    <row r="142" ht="12.75">
      <c r="E142" s="82">
        <v>6.54</v>
      </c>
    </row>
    <row r="143" ht="12.75">
      <c r="E143" s="82">
        <v>6.11</v>
      </c>
    </row>
    <row r="144" ht="12.75">
      <c r="E144" s="82">
        <v>6.84</v>
      </c>
    </row>
    <row r="145" ht="12.75">
      <c r="E145" s="82">
        <v>5.9</v>
      </c>
    </row>
  </sheetData>
  <printOptions/>
  <pageMargins left="0.75" right="0.75" top="1" bottom="1" header="0.5118110236220472" footer="0.5118110236220472"/>
  <pageSetup fitToHeight="1" fitToWidth="1" orientation="landscape" paperSize="9" scale="75" r:id="rId2"/>
  <drawing r:id="rId1"/>
</worksheet>
</file>

<file path=xl/worksheets/sheet7.xml><?xml version="1.0" encoding="utf-8"?>
<worksheet xmlns="http://schemas.openxmlformats.org/spreadsheetml/2006/main" xmlns:r="http://schemas.openxmlformats.org/officeDocument/2006/relationships">
  <dimension ref="E14:G22"/>
  <sheetViews>
    <sheetView workbookViewId="0" topLeftCell="A1">
      <selection activeCell="L17" sqref="L17"/>
    </sheetView>
  </sheetViews>
  <sheetFormatPr defaultColWidth="11.421875" defaultRowHeight="12.75"/>
  <cols>
    <col min="1" max="3" width="11.421875" style="187" customWidth="1"/>
    <col min="4" max="4" width="5.421875" style="187" customWidth="1"/>
    <col min="5" max="5" width="15.00390625" style="187" customWidth="1"/>
    <col min="6" max="6" width="34.00390625" style="187" customWidth="1"/>
    <col min="7" max="7" width="16.140625" style="193" customWidth="1"/>
    <col min="8" max="8" width="5.57421875" style="187" customWidth="1"/>
    <col min="9" max="16384" width="11.421875" style="187" customWidth="1"/>
  </cols>
  <sheetData>
    <row r="12" ht="7.5" customHeight="1"/>
    <row r="13" ht="18" customHeight="1"/>
    <row r="14" spans="5:7" s="192" customFormat="1" ht="45">
      <c r="E14" s="190" t="s">
        <v>208</v>
      </c>
      <c r="F14" s="191" t="s">
        <v>216</v>
      </c>
      <c r="G14" s="190" t="s">
        <v>215</v>
      </c>
    </row>
    <row r="16" spans="5:7" ht="15.75">
      <c r="E16" s="203" t="s">
        <v>209</v>
      </c>
      <c r="F16" s="186" t="s">
        <v>211</v>
      </c>
      <c r="G16" s="194">
        <v>0.068</v>
      </c>
    </row>
    <row r="17" spans="5:7" ht="15.75">
      <c r="E17" s="204"/>
      <c r="F17" s="188"/>
      <c r="G17" s="195"/>
    </row>
    <row r="18" spans="5:7" ht="15.75">
      <c r="E18" s="205"/>
      <c r="F18" s="189" t="s">
        <v>212</v>
      </c>
      <c r="G18" s="196">
        <v>0.037</v>
      </c>
    </row>
    <row r="19" ht="15.75">
      <c r="G19" s="197"/>
    </row>
    <row r="20" spans="5:7" ht="15.75">
      <c r="E20" s="203" t="s">
        <v>210</v>
      </c>
      <c r="F20" s="186" t="s">
        <v>213</v>
      </c>
      <c r="G20" s="194">
        <v>-0.043</v>
      </c>
    </row>
    <row r="21" spans="5:7" ht="15.75" customHeight="1">
      <c r="E21" s="204"/>
      <c r="F21" s="188"/>
      <c r="G21" s="195"/>
    </row>
    <row r="22" spans="5:7" ht="15.75" customHeight="1">
      <c r="E22" s="205"/>
      <c r="F22" s="189" t="s">
        <v>214</v>
      </c>
      <c r="G22" s="196">
        <v>-0.036</v>
      </c>
    </row>
    <row r="23" ht="21" customHeight="1"/>
  </sheetData>
  <mergeCells count="2">
    <mergeCell ref="E16:E18"/>
    <mergeCell ref="E20:E22"/>
  </mergeCells>
  <printOptions/>
  <pageMargins left="0.75" right="0.75" top="1" bottom="1" header="0.511811024" footer="0.511811024"/>
  <pageSetup orientation="portrait" paperSize="9" r:id="rId1"/>
  <headerFooter alignWithMargins="0">
    <oddHeader>&amp;C&amp;A</oddHeader>
    <oddFooter>&amp;CPágina &amp;P</oddFooter>
  </headerFooter>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511811024" footer="0.511811024"/>
  <pageSetup orientation="portrait" paperSize="9"/>
  <headerFooter alignWithMargins="0">
    <oddHeader>&amp;C&amp;A</oddHeader>
    <oddFooter>&amp;CPágina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Xavier Bros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Xavier Bros</dc:creator>
  <cp:keywords/>
  <dc:description/>
  <cp:lastModifiedBy>Xavier Bros</cp:lastModifiedBy>
  <cp:lastPrinted>2006-01-02T22:22:57Z</cp:lastPrinted>
  <dcterms:created xsi:type="dcterms:W3CDTF">2000-12-09T02:39:43Z</dcterms:created>
  <dcterms:modified xsi:type="dcterms:W3CDTF">2007-01-28T09:22:48Z</dcterms:modified>
  <cp:category/>
  <cp:version/>
  <cp:contentType/>
  <cp:contentStatus/>
</cp:coreProperties>
</file>